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385" tabRatio="647" firstSheet="2" activeTab="10"/>
  </bookViews>
  <sheets>
    <sheet name="Grp2Frenchwood" sheetId="1" r:id="rId1"/>
    <sheet name="Grp3Central" sheetId="2" r:id="rId2"/>
    <sheet name="Grp4Fulwood" sheetId="3" r:id="rId3"/>
    <sheet name="Grp5Penwortham" sheetId="4" r:id="rId4"/>
    <sheet name="Grp9Longridge" sheetId="5" r:id="rId5"/>
    <sheet name="Grp11Rainbow" sheetId="6" r:id="rId6"/>
    <sheet name="Greenlight" sheetId="7" r:id="rId7"/>
    <sheet name="Cash" sheetId="8" r:id="rId8"/>
    <sheet name="Suma" sheetId="9" r:id="rId9"/>
    <sheet name="Bank" sheetId="10" r:id="rId10"/>
    <sheet name="AGM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F1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Packs delivered not singles.  Returned
5 1/2 packs KJ088 91.84
11/12 singles NF500 18.15</t>
        </r>
      </text>
    </comment>
  </commentList>
</comments>
</file>

<file path=xl/comments10.xml><?xml version="1.0" encoding="utf-8"?>
<comments xmlns="http://schemas.openxmlformats.org/spreadsheetml/2006/main">
  <authors>
    <author>DAVID</author>
  </authors>
  <commentList>
    <comment ref="E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Include unpresented cheque to WDJ £12.48</t>
        </r>
      </text>
    </comment>
    <comment ref="F1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Forgot to pay self £111.90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F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GH022 Peanut butter not delivered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E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Goods added to Penwortham order to make up minimum order.</t>
        </r>
      </text>
    </comment>
    <comment ref="F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Cheese undercharged x2 instead of by weight</t>
        </r>
      </text>
    </comment>
    <comment ref="F1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Plain Mayo KJ368 no delivered</t>
        </r>
      </text>
    </comment>
  </commentList>
</comments>
</file>

<file path=xl/comments4.xml><?xml version="1.0" encoding="utf-8"?>
<comments xmlns="http://schemas.openxmlformats.org/spreadsheetml/2006/main">
  <authors>
    <author>DAVID</author>
  </authors>
  <commentList>
    <comment ref="F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Line 27 TE162 missing
Line 1 2 delivered only 1 charged</t>
        </r>
      </text>
    </comment>
    <comment ref="D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Difference between OG apricots DR050 ordered and DR207 sent</t>
        </r>
      </text>
    </comment>
    <comment ref="E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32.89 Good ordered by Joan Joyner to make up minimum order. Not needed!!</t>
        </r>
      </text>
    </comment>
    <comment ref="H1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Carol Henshaw introduced by Alison Watts</t>
        </r>
      </text>
    </comment>
    <comment ref="B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Late Cheque paid direct into Penworhtam branch</t>
        </r>
      </text>
    </comment>
  </commentList>
</comments>
</file>

<file path=xl/comments5.xml><?xml version="1.0" encoding="utf-8"?>
<comments xmlns="http://schemas.openxmlformats.org/spreadsheetml/2006/main">
  <authors>
    <author>DAVID</author>
  </authors>
  <commentList>
    <comment ref="F1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Line25 WT049 not delivered</t>
        </r>
      </text>
    </comment>
  </commentList>
</comments>
</file>

<file path=xl/comments6.xml><?xml version="1.0" encoding="utf-8"?>
<comments xmlns="http://schemas.openxmlformats.org/spreadsheetml/2006/main">
  <authors>
    <author>DAVID</author>
  </authors>
  <commentList>
    <comment ref="F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DR018 ptted dates Suma Credit C72984</t>
        </r>
      </text>
    </comment>
    <comment ref="E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1.47 Vegi Haggis delivered by mistake in January but kept by Isabel</t>
        </r>
      </text>
    </comment>
    <comment ref="H1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Greg Healy
new member</t>
        </r>
      </text>
    </comment>
  </commentList>
</comments>
</file>

<file path=xl/comments7.xml><?xml version="1.0" encoding="utf-8"?>
<comments xmlns="http://schemas.openxmlformats.org/spreadsheetml/2006/main">
  <authors>
    <author>DAVID</author>
  </authors>
  <commentList>
    <comment ref="I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£50 to Oxfam for Janet Ramsay Audit of accounts</t>
        </r>
      </text>
    </comment>
    <comment ref="D1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Retro Credit 487.91
+17.95 no invoice for Christa Gibson goods in September</t>
        </r>
      </text>
    </comment>
  </commentList>
</comments>
</file>

<file path=xl/comments8.xml><?xml version="1.0" encoding="utf-8"?>
<comments xmlns="http://schemas.openxmlformats.org/spreadsheetml/2006/main">
  <authors>
    <author>DAVID</author>
  </authors>
  <commentList>
    <comment ref="H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Donation to Oxfam for Janet Ramsay Audit</t>
        </r>
      </text>
    </comment>
    <comment ref="G1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rders collected and delivered in my car.  Several phone calls with Suma regarding splitting accounts and Frenchwoods missing order</t>
        </r>
      </text>
    </comment>
  </commentList>
</comments>
</file>

<file path=xl/sharedStrings.xml><?xml version="1.0" encoding="utf-8"?>
<sst xmlns="http://schemas.openxmlformats.org/spreadsheetml/2006/main" count="211" uniqueCount="81">
  <si>
    <t>Date</t>
  </si>
  <si>
    <t>Cheques</t>
  </si>
  <si>
    <t>Invoice</t>
  </si>
  <si>
    <t>Discrepencies</t>
  </si>
  <si>
    <t>Bonus</t>
  </si>
  <si>
    <t>Refunds</t>
  </si>
  <si>
    <t>Other Suppliers</t>
  </si>
  <si>
    <t>New Member Fees</t>
  </si>
  <si>
    <t>To Pay</t>
  </si>
  <si>
    <t>Balance</t>
  </si>
  <si>
    <t>Notes</t>
  </si>
  <si>
    <t>B/F</t>
  </si>
  <si>
    <t>Totals:</t>
  </si>
  <si>
    <t>Greenligh Charge</t>
  </si>
  <si>
    <t>Greenlight Accounts</t>
  </si>
  <si>
    <t>Income</t>
  </si>
  <si>
    <t>Groups</t>
  </si>
  <si>
    <t>Membership</t>
  </si>
  <si>
    <t>Other</t>
  </si>
  <si>
    <t>Out Goings</t>
  </si>
  <si>
    <t>Admin</t>
  </si>
  <si>
    <t>Total In</t>
  </si>
  <si>
    <t>Total Out</t>
  </si>
  <si>
    <t>Group: 2 Frenchwood</t>
  </si>
  <si>
    <t>Group:3 Central</t>
  </si>
  <si>
    <t>Group:4 Fulwood</t>
  </si>
  <si>
    <t>Group:5 Penwortham</t>
  </si>
  <si>
    <t>Group:9 Longridge</t>
  </si>
  <si>
    <t>Group:11 Rainbow</t>
  </si>
  <si>
    <t>Cash Book</t>
  </si>
  <si>
    <t>Suma Account</t>
  </si>
  <si>
    <t>Bank Account</t>
  </si>
  <si>
    <t>Group Balances</t>
  </si>
  <si>
    <t>Greenlight Balance</t>
  </si>
  <si>
    <t>Total</t>
  </si>
  <si>
    <t>Bank</t>
  </si>
  <si>
    <t>Difference</t>
  </si>
  <si>
    <t>Group Cheques</t>
  </si>
  <si>
    <t>Suma</t>
  </si>
  <si>
    <t>Expenses</t>
  </si>
  <si>
    <t>Totals</t>
  </si>
  <si>
    <t>Invoices</t>
  </si>
  <si>
    <t>Payment</t>
  </si>
  <si>
    <t>Credits</t>
  </si>
  <si>
    <t xml:space="preserve"> </t>
  </si>
  <si>
    <t>GROUPS'  ACCOUNT</t>
  </si>
  <si>
    <t>£</t>
  </si>
  <si>
    <t>notes</t>
  </si>
  <si>
    <t>Greenlight</t>
  </si>
  <si>
    <t>Payments received from members</t>
  </si>
  <si>
    <t>Change</t>
  </si>
  <si>
    <t>Less Expenditure</t>
  </si>
  <si>
    <t>Goods received</t>
  </si>
  <si>
    <t>Greenlight charge</t>
  </si>
  <si>
    <t>Greenlight membership fees</t>
  </si>
  <si>
    <t>Change in Groups' Balance</t>
  </si>
  <si>
    <t>C/F</t>
  </si>
  <si>
    <t xml:space="preserve">  </t>
  </si>
  <si>
    <t>GREENLIGHT ACCOUNT</t>
  </si>
  <si>
    <t>Greenlight charge received from Groups</t>
  </si>
  <si>
    <t xml:space="preserve">Membership </t>
  </si>
  <si>
    <t>Less expenses</t>
  </si>
  <si>
    <t>Admin payment</t>
  </si>
  <si>
    <t>Credit group</t>
  </si>
  <si>
    <t>Bonuses paid by Greenlight</t>
  </si>
  <si>
    <t>Change in Greenlight balance</t>
  </si>
  <si>
    <t/>
  </si>
  <si>
    <t>Group Credit</t>
  </si>
  <si>
    <t>Other expenses</t>
  </si>
  <si>
    <t>Balance Sheet for Greenlight 2010</t>
  </si>
  <si>
    <t>Cash Breakdown</t>
  </si>
  <si>
    <t>Group 2 Frenchwood</t>
  </si>
  <si>
    <t>Group 3 Central</t>
  </si>
  <si>
    <t>Group 4 Fulwood</t>
  </si>
  <si>
    <t>Group 5 Penwortham</t>
  </si>
  <si>
    <t>Group 9 Longridge</t>
  </si>
  <si>
    <t>Group 11 Rainbow</t>
  </si>
  <si>
    <t>SUMA rebate 2010 &amp; other credits</t>
  </si>
  <si>
    <t>Adj re roundings etc</t>
  </si>
  <si>
    <t>As per bank statement</t>
  </si>
  <si>
    <t xml:space="preserve">Greenlight AGM Summary Accounts to October 2010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</si>
</sst>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3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165" fontId="6" fillId="0" borderId="0" xfId="0" applyNumberFormat="1" applyFont="1" applyAlignment="1" quotePrefix="1">
      <alignment/>
    </xf>
    <xf numFmtId="165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0" fontId="9" fillId="0" borderId="0" xfId="0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3" fillId="0" borderId="0" xfId="0" applyFont="1" applyAlignment="1" quotePrefix="1">
      <alignment/>
    </xf>
    <xf numFmtId="44" fontId="0" fillId="24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2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 quotePrefix="1">
      <alignment/>
    </xf>
    <xf numFmtId="2" fontId="11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Alignment="1" quotePrefix="1">
      <alignment/>
    </xf>
    <xf numFmtId="2" fontId="0" fillId="0" borderId="0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43" fontId="0" fillId="0" borderId="12" xfId="0" applyNumberFormat="1" applyBorder="1" applyAlignment="1">
      <alignment/>
    </xf>
    <xf numFmtId="43" fontId="6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1155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10</xdr:col>
      <xdr:colOff>800100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00350"/>
          <a:ext cx="94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209550</xdr:rowOff>
    </xdr:from>
    <xdr:to>
      <xdr:col>6</xdr:col>
      <xdr:colOff>1495425</xdr:colOff>
      <xdr:row>2</xdr:row>
      <xdr:rowOff>219075</xdr:rowOff>
    </xdr:to>
    <xdr:sp>
      <xdr:nvSpPr>
        <xdr:cNvPr id="1" name="Line 3"/>
        <xdr:cNvSpPr>
          <a:spLocks/>
        </xdr:cNvSpPr>
      </xdr:nvSpPr>
      <xdr:spPr>
        <a:xfrm flipV="1">
          <a:off x="9525" y="666750"/>
          <a:ext cx="8886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>
          <a:off x="781050" y="4572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695950" y="1666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300990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161925</xdr:rowOff>
    </xdr:from>
    <xdr:to>
      <xdr:col>10</xdr:col>
      <xdr:colOff>19050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686425" y="3171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10</xdr:col>
      <xdr:colOff>9525</xdr:colOff>
      <xdr:row>19</xdr:row>
      <xdr:rowOff>9525</xdr:rowOff>
    </xdr:to>
    <xdr:sp>
      <xdr:nvSpPr>
        <xdr:cNvPr id="4" name="Line 4"/>
        <xdr:cNvSpPr>
          <a:spLocks/>
        </xdr:cNvSpPr>
      </xdr:nvSpPr>
      <xdr:spPr>
        <a:xfrm>
          <a:off x="5686425" y="318135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600075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2266950" y="4791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39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885825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959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704850"/>
          <a:ext cx="1159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11</xdr:col>
      <xdr:colOff>1181100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2800350"/>
          <a:ext cx="1156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933450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60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704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11</xdr:col>
      <xdr:colOff>609600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2800350"/>
          <a:ext cx="10658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933450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72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704850"/>
          <a:ext cx="1107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11</xdr:col>
      <xdr:colOff>609600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2800350"/>
          <a:ext cx="11068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704850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11</xdr:col>
      <xdr:colOff>609600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2800350"/>
          <a:ext cx="831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800100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12</xdr:col>
      <xdr:colOff>9525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7048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11</xdr:col>
      <xdr:colOff>609600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280035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152400</xdr:rowOff>
    </xdr:from>
    <xdr:to>
      <xdr:col>12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2628900"/>
          <a:ext cx="751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17</xdr:row>
      <xdr:rowOff>19050</xdr:rowOff>
    </xdr:to>
    <xdr:sp>
      <xdr:nvSpPr>
        <xdr:cNvPr id="3" name="Line 6"/>
        <xdr:cNvSpPr>
          <a:spLocks/>
        </xdr:cNvSpPr>
      </xdr:nvSpPr>
      <xdr:spPr>
        <a:xfrm>
          <a:off x="5705475" y="3714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0</xdr:rowOff>
    </xdr:from>
    <xdr:to>
      <xdr:col>4</xdr:col>
      <xdr:colOff>0</xdr:colOff>
      <xdr:row>17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2495550" y="361950"/>
          <a:ext cx="95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190500</xdr:rowOff>
    </xdr:from>
    <xdr:to>
      <xdr:col>10</xdr:col>
      <xdr:colOff>590550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10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676525"/>
          <a:ext cx="781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7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70510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9.421875" style="0" customWidth="1"/>
    <col min="4" max="5" width="12.421875" style="0" customWidth="1"/>
    <col min="6" max="6" width="12.8515625" style="0" customWidth="1"/>
    <col min="7" max="7" width="18.421875" style="0" customWidth="1"/>
    <col min="8" max="9" width="13.421875" style="0" customWidth="1"/>
    <col min="10" max="10" width="13.00390625" style="0" customWidth="1"/>
    <col min="11" max="11" width="12.00390625" style="0" customWidth="1"/>
    <col min="12" max="12" width="31.421875" style="0" customWidth="1"/>
  </cols>
  <sheetData>
    <row r="1" spans="1:11" ht="23.25">
      <c r="A1" s="9" t="s">
        <v>23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>
      <c r="A3" s="1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1" t="s">
        <v>10</v>
      </c>
    </row>
    <row r="4" spans="1:12" ht="12.75">
      <c r="A4" s="19">
        <v>40087</v>
      </c>
      <c r="B4" s="3"/>
      <c r="C4" s="3"/>
      <c r="D4" s="3"/>
      <c r="E4" s="3"/>
      <c r="F4" s="3"/>
      <c r="G4" s="3"/>
      <c r="H4" s="3"/>
      <c r="I4" s="3"/>
      <c r="J4" s="3"/>
      <c r="K4" s="3">
        <v>-3.3</v>
      </c>
      <c r="L4" t="s">
        <v>11</v>
      </c>
    </row>
    <row r="5" spans="1:11" ht="12.75">
      <c r="A5" s="19">
        <v>40118</v>
      </c>
      <c r="B5" s="3">
        <v>347.57</v>
      </c>
      <c r="C5" s="3"/>
      <c r="D5" s="3"/>
      <c r="E5" s="3">
        <v>308.99</v>
      </c>
      <c r="F5" s="3"/>
      <c r="G5" s="3"/>
      <c r="H5" s="3"/>
      <c r="I5" s="3">
        <f>E5-F5+G5-D5</f>
        <v>308.99</v>
      </c>
      <c r="J5" s="3">
        <f>I5*0.03</f>
        <v>9.2697</v>
      </c>
      <c r="K5" s="3">
        <f>K4+B5-H5-I5-J5</f>
        <v>26.010299999999972</v>
      </c>
    </row>
    <row r="6" spans="1:11" ht="12.75">
      <c r="A6" s="19">
        <v>40148</v>
      </c>
      <c r="B6" s="3">
        <v>0</v>
      </c>
      <c r="C6" s="3"/>
      <c r="D6" s="3"/>
      <c r="E6" s="3">
        <v>0</v>
      </c>
      <c r="F6" s="3">
        <v>0</v>
      </c>
      <c r="G6" s="3"/>
      <c r="H6" s="3"/>
      <c r="I6" s="3">
        <f aca="true" t="shared" si="0" ref="I6:I16">E6-F6+G6-D6</f>
        <v>0</v>
      </c>
      <c r="J6" s="3">
        <f>I6*0.03</f>
        <v>0</v>
      </c>
      <c r="K6" s="3">
        <f aca="true" t="shared" si="1" ref="K6:K16">K5+B6-H6-I6-J6</f>
        <v>26.010299999999972</v>
      </c>
    </row>
    <row r="7" spans="1:11" ht="12.75">
      <c r="A7" s="19">
        <v>40179</v>
      </c>
      <c r="B7" s="3">
        <v>424.13</v>
      </c>
      <c r="C7" s="3"/>
      <c r="D7" s="3"/>
      <c r="E7" s="3">
        <v>415.34</v>
      </c>
      <c r="F7" s="3"/>
      <c r="G7" s="3"/>
      <c r="H7" s="3"/>
      <c r="I7" s="3">
        <f t="shared" si="0"/>
        <v>415.34</v>
      </c>
      <c r="J7" s="3">
        <f>I7*0.03</f>
        <v>12.460199999999999</v>
      </c>
      <c r="K7" s="3">
        <f t="shared" si="1"/>
        <v>22.340099999999993</v>
      </c>
    </row>
    <row r="8" spans="1:11" ht="12.75">
      <c r="A8" s="19">
        <v>40210</v>
      </c>
      <c r="B8" s="3"/>
      <c r="C8" s="3"/>
      <c r="D8" s="3"/>
      <c r="E8" s="3"/>
      <c r="F8" s="3"/>
      <c r="G8" s="3"/>
      <c r="H8" s="3"/>
      <c r="I8" s="3">
        <f t="shared" si="0"/>
        <v>0</v>
      </c>
      <c r="J8" s="3">
        <f>I8*0.03</f>
        <v>0</v>
      </c>
      <c r="K8" s="3">
        <f t="shared" si="1"/>
        <v>22.340099999999993</v>
      </c>
    </row>
    <row r="9" spans="1:11" ht="12.75">
      <c r="A9" s="19">
        <v>40238</v>
      </c>
      <c r="B9" s="3">
        <v>412.52</v>
      </c>
      <c r="C9" s="3"/>
      <c r="D9" s="3"/>
      <c r="E9" s="3">
        <v>358.58</v>
      </c>
      <c r="F9" s="3"/>
      <c r="G9" s="3"/>
      <c r="H9" s="3"/>
      <c r="I9" s="3">
        <f t="shared" si="0"/>
        <v>358.58</v>
      </c>
      <c r="J9" s="3">
        <f>I9*0.02</f>
        <v>7.1716</v>
      </c>
      <c r="K9" s="3">
        <f t="shared" si="1"/>
        <v>69.1085</v>
      </c>
    </row>
    <row r="10" spans="1:11" ht="12.75">
      <c r="A10" s="19">
        <v>40269</v>
      </c>
      <c r="B10" s="3"/>
      <c r="C10" s="3"/>
      <c r="D10" s="3"/>
      <c r="E10" s="3"/>
      <c r="F10" s="3"/>
      <c r="G10" s="3"/>
      <c r="H10" s="3"/>
      <c r="I10" s="3">
        <f t="shared" si="0"/>
        <v>0</v>
      </c>
      <c r="J10" s="3">
        <f aca="true" t="shared" si="2" ref="J10:J16">I10*0.02</f>
        <v>0</v>
      </c>
      <c r="K10" s="3">
        <f t="shared" si="1"/>
        <v>69.1085</v>
      </c>
    </row>
    <row r="11" spans="1:11" ht="12.75">
      <c r="A11" s="19">
        <v>40299</v>
      </c>
      <c r="B11" s="3">
        <v>281.25</v>
      </c>
      <c r="C11" s="3"/>
      <c r="D11" s="3"/>
      <c r="E11" s="3">
        <v>237.47</v>
      </c>
      <c r="F11" s="3"/>
      <c r="G11" s="3"/>
      <c r="H11" s="3"/>
      <c r="I11" s="3">
        <f t="shared" si="0"/>
        <v>237.47</v>
      </c>
      <c r="J11" s="3">
        <f t="shared" si="2"/>
        <v>4.7494000000000005</v>
      </c>
      <c r="K11" s="3">
        <f t="shared" si="1"/>
        <v>108.1391</v>
      </c>
    </row>
    <row r="12" spans="1:11" ht="12.75">
      <c r="A12" s="19">
        <v>40330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>
        <f t="shared" si="2"/>
        <v>0</v>
      </c>
      <c r="K12" s="3">
        <f t="shared" si="1"/>
        <v>108.1391</v>
      </c>
    </row>
    <row r="13" spans="1:11" ht="12.75">
      <c r="A13" s="19">
        <v>40360</v>
      </c>
      <c r="B13" s="3">
        <v>416.4</v>
      </c>
      <c r="C13" s="3"/>
      <c r="D13" s="3"/>
      <c r="E13" s="3">
        <v>463.26</v>
      </c>
      <c r="F13" s="3">
        <v>11.21</v>
      </c>
      <c r="G13" s="3"/>
      <c r="H13" s="3"/>
      <c r="I13" s="3">
        <f t="shared" si="0"/>
        <v>452.05</v>
      </c>
      <c r="J13" s="3">
        <f t="shared" si="2"/>
        <v>9.041</v>
      </c>
      <c r="K13" s="3">
        <f t="shared" si="1"/>
        <v>63.448099999999954</v>
      </c>
    </row>
    <row r="14" spans="1:11" ht="12.75">
      <c r="A14" s="19">
        <v>40391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>
        <f t="shared" si="2"/>
        <v>0</v>
      </c>
      <c r="K14" s="3">
        <f t="shared" si="1"/>
        <v>63.448099999999954</v>
      </c>
    </row>
    <row r="15" spans="1:11" ht="12.75">
      <c r="A15" s="19">
        <v>40422</v>
      </c>
      <c r="B15" s="3">
        <v>416.78</v>
      </c>
      <c r="C15" s="3"/>
      <c r="D15" s="3"/>
      <c r="E15" s="3">
        <v>487.46</v>
      </c>
      <c r="F15" s="3"/>
      <c r="G15" s="3"/>
      <c r="H15" s="3"/>
      <c r="I15" s="3">
        <f t="shared" si="0"/>
        <v>487.46</v>
      </c>
      <c r="J15" s="3">
        <f t="shared" si="2"/>
        <v>9.7492</v>
      </c>
      <c r="K15" s="3">
        <f t="shared" si="1"/>
        <v>-16.981100000000055</v>
      </c>
    </row>
    <row r="16" spans="1:11" ht="12.75">
      <c r="A16" s="19">
        <v>40452</v>
      </c>
      <c r="B16" s="3"/>
      <c r="C16" s="3"/>
      <c r="D16" s="3"/>
      <c r="E16" s="3"/>
      <c r="F16" s="3">
        <v>109.99</v>
      </c>
      <c r="G16" s="3"/>
      <c r="H16" s="3"/>
      <c r="I16" s="3">
        <f t="shared" si="0"/>
        <v>-109.99</v>
      </c>
      <c r="J16" s="3">
        <f t="shared" si="2"/>
        <v>-2.1997999999999998</v>
      </c>
      <c r="K16" s="3">
        <f t="shared" si="1"/>
        <v>95.20869999999994</v>
      </c>
    </row>
    <row r="17" spans="1:11" ht="18">
      <c r="A17" s="1" t="s">
        <v>12</v>
      </c>
      <c r="B17" s="3">
        <f>SUM(B5:B16)</f>
        <v>2298.6499999999996</v>
      </c>
      <c r="C17" s="3">
        <f aca="true" t="shared" si="3" ref="C17:J17">SUM(C5:C16)</f>
        <v>0</v>
      </c>
      <c r="D17" s="3">
        <f t="shared" si="3"/>
        <v>0</v>
      </c>
      <c r="E17" s="3">
        <f t="shared" si="3"/>
        <v>2271.1</v>
      </c>
      <c r="F17" s="3">
        <f t="shared" si="3"/>
        <v>121.19999999999999</v>
      </c>
      <c r="G17" s="3">
        <f t="shared" si="3"/>
        <v>0</v>
      </c>
      <c r="H17" s="3">
        <f t="shared" si="3"/>
        <v>0</v>
      </c>
      <c r="I17" s="3">
        <f>SUM(I5:I16)</f>
        <v>2149.9</v>
      </c>
      <c r="J17" s="3">
        <f t="shared" si="3"/>
        <v>50.24130000000001</v>
      </c>
      <c r="K17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7109375" style="0" customWidth="1"/>
    <col min="2" max="2" width="22.00390625" style="3" customWidth="1"/>
    <col min="3" max="3" width="26.00390625" style="3" customWidth="1"/>
    <col min="4" max="4" width="13.8515625" style="3" customWidth="1"/>
    <col min="5" max="5" width="16.7109375" style="3" customWidth="1"/>
    <col min="6" max="6" width="20.7109375" style="3" customWidth="1"/>
    <col min="7" max="7" width="22.7109375" style="3" customWidth="1"/>
    <col min="8" max="8" width="24.7109375" style="3" customWidth="1"/>
    <col min="9" max="9" width="11.57421875" style="3" customWidth="1"/>
    <col min="10" max="10" width="14.140625" style="3" customWidth="1"/>
    <col min="11" max="11" width="19.00390625" style="0" customWidth="1"/>
  </cols>
  <sheetData>
    <row r="1" spans="1:2" ht="23.25">
      <c r="A1" s="9" t="s">
        <v>31</v>
      </c>
      <c r="B1" s="2"/>
    </row>
    <row r="2" ht="12.75"/>
    <row r="3" spans="1:11" ht="18">
      <c r="A3" s="1" t="s">
        <v>0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10</v>
      </c>
      <c r="H3" s="4"/>
      <c r="I3" s="4"/>
      <c r="J3" s="4"/>
      <c r="K3" s="1"/>
    </row>
    <row r="4" spans="1:7" ht="12.75">
      <c r="A4" s="18">
        <v>40087</v>
      </c>
      <c r="B4" s="3">
        <f>Grp2Frenchwood!K4+Grp3Central!K4+Grp4Fulwood!K4+Grp5Penwortham!K4+Grp9Longridge!K4+Grp11Rainbow!K4</f>
        <v>235.94</v>
      </c>
      <c r="C4" s="3">
        <f>Greenlight!K4</f>
        <v>1255.16</v>
      </c>
      <c r="D4" s="3">
        <f>B4+C4</f>
        <v>1491.1000000000001</v>
      </c>
      <c r="E4" s="26">
        <f>Cash!J4</f>
        <v>1491.11</v>
      </c>
      <c r="F4" s="3">
        <f>D4-E4</f>
        <v>-0.009999999999763531</v>
      </c>
      <c r="G4" s="50" t="s">
        <v>11</v>
      </c>
    </row>
    <row r="5" spans="1:6" ht="12.75">
      <c r="A5" s="18">
        <v>40118</v>
      </c>
      <c r="B5" s="3">
        <f>Grp2Frenchwood!K5+Grp3Central!K5+Grp4Fulwood!K5+Grp5Penwortham!K5+Grp9Longridge!K5+Grp11Rainbow!K5</f>
        <v>110.1063</v>
      </c>
      <c r="C5" s="3">
        <f>Greenlight!K5</f>
        <v>1230.7621000000001</v>
      </c>
      <c r="D5" s="3">
        <f aca="true" t="shared" si="0" ref="D5:D16">B5+C5</f>
        <v>1340.8684</v>
      </c>
      <c r="E5" s="26">
        <f>Cash!J5</f>
        <v>1340.8784</v>
      </c>
      <c r="F5" s="3">
        <f aca="true" t="shared" si="1" ref="F5:F16">D5-E5</f>
        <v>-0.009999999999990905</v>
      </c>
    </row>
    <row r="6" spans="1:6" ht="12.75">
      <c r="A6" s="18">
        <v>40148</v>
      </c>
      <c r="B6" s="3">
        <f>Grp2Frenchwood!K6+Grp3Central!K6+Grp4Fulwood!K6+Grp5Penwortham!K6+Grp9Longridge!K6+Grp11Rainbow!K6</f>
        <v>118.80309999999996</v>
      </c>
      <c r="C6" s="3">
        <f>Greenlight!K6</f>
        <v>1223.7577000000003</v>
      </c>
      <c r="D6" s="3">
        <f t="shared" si="0"/>
        <v>1342.5608000000002</v>
      </c>
      <c r="E6" s="26">
        <f>Cash!J6</f>
        <v>1342.5708</v>
      </c>
      <c r="F6" s="3">
        <f t="shared" si="1"/>
        <v>-0.009999999999763531</v>
      </c>
    </row>
    <row r="7" spans="1:6" ht="12.75">
      <c r="A7" s="18">
        <v>40179</v>
      </c>
      <c r="B7" s="3">
        <f>Grp2Frenchwood!K7+Grp3Central!K7+Grp4Fulwood!K7+Grp5Penwortham!K7+Grp9Longridge!K7+Grp11Rainbow!K7</f>
        <v>205.71089999999995</v>
      </c>
      <c r="C7" s="3">
        <f>Greenlight!K7</f>
        <v>1199.2103000000004</v>
      </c>
      <c r="D7" s="3">
        <f t="shared" si="0"/>
        <v>1404.9212000000005</v>
      </c>
      <c r="E7" s="26">
        <f>Cash!J7</f>
        <v>1404.9312</v>
      </c>
      <c r="F7" s="3">
        <f t="shared" si="1"/>
        <v>-0.009999999999536158</v>
      </c>
    </row>
    <row r="8" spans="1:6" ht="12.75">
      <c r="A8" s="18">
        <v>40210</v>
      </c>
      <c r="B8" s="3">
        <f>Grp2Frenchwood!K8+Grp3Central!K8+Grp4Fulwood!K8+Grp5Penwortham!K8+Grp9Longridge!K8+Grp11Rainbow!K8</f>
        <v>227.18479999999983</v>
      </c>
      <c r="C8" s="3">
        <f>Greenlight!K8</f>
        <v>1135.3616000000004</v>
      </c>
      <c r="D8" s="3">
        <f t="shared" si="0"/>
        <v>1362.5464000000002</v>
      </c>
      <c r="E8" s="26">
        <f>Cash!J8</f>
        <v>1362.5564</v>
      </c>
      <c r="F8" s="3">
        <f t="shared" si="1"/>
        <v>-0.009999999999763531</v>
      </c>
    </row>
    <row r="9" spans="1:6" ht="12.75">
      <c r="A9" s="18">
        <v>40238</v>
      </c>
      <c r="B9" s="3">
        <f>Grp2Frenchwood!K9+Grp3Central!K9+Grp4Fulwood!K9+Grp5Penwortham!K9+Grp9Longridge!K9+Grp11Rainbow!K9</f>
        <v>356.1623999999998</v>
      </c>
      <c r="C9" s="3">
        <f>Greenlight!K9</f>
        <v>1083.6930000000004</v>
      </c>
      <c r="D9" s="3">
        <f t="shared" si="0"/>
        <v>1439.8554000000004</v>
      </c>
      <c r="E9" s="26">
        <f>Cash!J9</f>
        <v>1439.8653999999997</v>
      </c>
      <c r="F9" s="3">
        <f t="shared" si="1"/>
        <v>-0.009999999999308784</v>
      </c>
    </row>
    <row r="10" spans="1:6" ht="12.75">
      <c r="A10" s="18">
        <v>40269</v>
      </c>
      <c r="B10" s="3">
        <f>Grp2Frenchwood!K10+Grp3Central!K10+Grp4Fulwood!K10+Grp5Penwortham!K10+Grp9Longridge!K10+Grp11Rainbow!K10</f>
        <v>302.4258</v>
      </c>
      <c r="C10" s="3">
        <f>Greenlight!K10</f>
        <v>1046.3581000000004</v>
      </c>
      <c r="D10" s="3">
        <f t="shared" si="0"/>
        <v>1348.7839000000004</v>
      </c>
      <c r="E10" s="26">
        <f>Cash!J10</f>
        <v>1348.7939</v>
      </c>
      <c r="F10" s="3">
        <f t="shared" si="1"/>
        <v>-0.009999999999536158</v>
      </c>
    </row>
    <row r="11" spans="1:6" ht="12.75">
      <c r="A11" s="18">
        <v>40299</v>
      </c>
      <c r="B11" s="3">
        <f>Grp2Frenchwood!K11+Grp3Central!K11+Grp4Fulwood!K11+Grp5Penwortham!K11+Grp9Longridge!K11+Grp11Rainbow!K11</f>
        <v>380.8259999999999</v>
      </c>
      <c r="C11" s="3">
        <f>Greenlight!K11</f>
        <v>1001.9684000000004</v>
      </c>
      <c r="D11" s="3">
        <f t="shared" si="0"/>
        <v>1382.7944000000002</v>
      </c>
      <c r="E11" s="26">
        <f>Cash!J11</f>
        <v>1382.8044000000002</v>
      </c>
      <c r="F11" s="3">
        <f t="shared" si="1"/>
        <v>-0.009999999999990905</v>
      </c>
    </row>
    <row r="12" spans="1:6" ht="12.75">
      <c r="A12" s="18">
        <v>40330</v>
      </c>
      <c r="B12" s="3">
        <f>Grp2Frenchwood!K12+Grp3Central!K12+Grp4Fulwood!K12+Grp5Penwortham!K12+Grp9Longridge!K12+Grp11Rainbow!K12</f>
        <v>342.88379999999984</v>
      </c>
      <c r="C12" s="3">
        <f>Greenlight!K12</f>
        <v>978.7901000000004</v>
      </c>
      <c r="D12" s="3">
        <f t="shared" si="0"/>
        <v>1321.6739000000002</v>
      </c>
      <c r="E12" s="26">
        <f>Cash!J12</f>
        <v>1321.6839000000004</v>
      </c>
      <c r="F12" s="3">
        <f t="shared" si="1"/>
        <v>-0.010000000000218279</v>
      </c>
    </row>
    <row r="13" spans="1:6" ht="12.75">
      <c r="A13" s="18">
        <v>40360</v>
      </c>
      <c r="B13" s="3">
        <f>Grp2Frenchwood!K13+Grp3Central!K13+Grp4Fulwood!K13+Grp5Penwortham!K13+Grp9Longridge!K13+Grp11Rainbow!K13</f>
        <v>393.92659999999955</v>
      </c>
      <c r="C13" s="3">
        <f>Greenlight!K13</f>
        <v>887.8093000000003</v>
      </c>
      <c r="D13" s="3">
        <f t="shared" si="0"/>
        <v>1281.7359</v>
      </c>
      <c r="E13" s="26">
        <f>Cash!J13</f>
        <v>1281.7459000000003</v>
      </c>
      <c r="F13" s="3">
        <f t="shared" si="1"/>
        <v>-0.010000000000445652</v>
      </c>
    </row>
    <row r="14" spans="1:6" ht="12.75">
      <c r="A14" s="18">
        <v>40391</v>
      </c>
      <c r="B14" s="3">
        <f>Grp2Frenchwood!K14+Grp3Central!K14+Grp4Fulwood!K14+Grp5Penwortham!K14+Grp9Longridge!K14+Grp11Rainbow!K14</f>
        <v>393.92659999999955</v>
      </c>
      <c r="C14" s="3">
        <f>Greenlight!K14</f>
        <v>887.8093000000003</v>
      </c>
      <c r="D14" s="3">
        <f t="shared" si="0"/>
        <v>1281.7359</v>
      </c>
      <c r="E14" s="26">
        <f>Cash!J14</f>
        <v>1281.7459000000003</v>
      </c>
      <c r="F14" s="3">
        <f t="shared" si="1"/>
        <v>-0.010000000000445652</v>
      </c>
    </row>
    <row r="15" spans="1:6" ht="12.75">
      <c r="A15" s="18">
        <v>40422</v>
      </c>
      <c r="B15" s="3">
        <f>Grp2Frenchwood!K15+Grp3Central!K15+Grp4Fulwood!K15+Grp5Penwortham!K15+Grp9Longridge!K15+Grp11Rainbow!K15</f>
        <v>266.3371999999996</v>
      </c>
      <c r="C15" s="3">
        <f>Greenlight!K15</f>
        <v>818.6702000000004</v>
      </c>
      <c r="D15" s="3">
        <f t="shared" si="0"/>
        <v>1085.0074</v>
      </c>
      <c r="E15" s="26">
        <f>Cash!J15</f>
        <v>1085.0174000000002</v>
      </c>
      <c r="F15" s="3">
        <f t="shared" si="1"/>
        <v>-0.010000000000218279</v>
      </c>
    </row>
    <row r="16" spans="1:7" ht="12.75">
      <c r="A16" s="18">
        <v>40452</v>
      </c>
      <c r="B16" s="3">
        <f>Grp2Frenchwood!K16+Grp3Central!K16+Grp4Fulwood!K16+Grp5Penwortham!K16+Grp9Longridge!K16+Grp11Rainbow!K16</f>
        <v>353.54619999999954</v>
      </c>
      <c r="C16" s="3">
        <f>Greenlight!K16</f>
        <v>1293.7687000000005</v>
      </c>
      <c r="D16" s="3">
        <f t="shared" si="0"/>
        <v>1647.3149</v>
      </c>
      <c r="E16" s="26">
        <f>Cash!J16</f>
        <v>1647.3249</v>
      </c>
      <c r="F16" s="3">
        <f t="shared" si="1"/>
        <v>-0.009999999999990905</v>
      </c>
      <c r="G16" s="3" t="s">
        <v>56</v>
      </c>
    </row>
    <row r="17" ht="18">
      <c r="A17" s="1"/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4" max="4" width="1.28515625" style="0" customWidth="1"/>
    <col min="7" max="7" width="1.8515625" style="0" customWidth="1"/>
    <col min="8" max="8" width="9.421875" style="0" bestFit="1" customWidth="1"/>
    <col min="9" max="9" width="2.140625" style="0" customWidth="1"/>
  </cols>
  <sheetData>
    <row r="1" ht="15.75">
      <c r="A1" s="10" t="s">
        <v>80</v>
      </c>
    </row>
    <row r="3" spans="2:10" ht="12.75">
      <c r="B3" s="27" t="s">
        <v>44</v>
      </c>
      <c r="F3" s="28"/>
      <c r="H3" s="29"/>
      <c r="I3" s="29"/>
      <c r="J3" s="29"/>
    </row>
    <row r="4" spans="1:5" ht="12.75">
      <c r="A4" s="5" t="s">
        <v>45</v>
      </c>
      <c r="B4" s="30" t="s">
        <v>46</v>
      </c>
      <c r="C4" s="31" t="s">
        <v>47</v>
      </c>
      <c r="E4" s="6" t="s">
        <v>69</v>
      </c>
    </row>
    <row r="5" spans="2:10" ht="12.75">
      <c r="B5" s="29"/>
      <c r="C5" s="32"/>
      <c r="F5" s="29"/>
      <c r="H5" s="29"/>
      <c r="J5" s="29"/>
    </row>
    <row r="6" spans="1:10" ht="12.75">
      <c r="A6" s="5" t="s">
        <v>15</v>
      </c>
      <c r="B6" s="29"/>
      <c r="C6" s="32"/>
      <c r="F6" s="33" t="s">
        <v>16</v>
      </c>
      <c r="H6" s="33" t="s">
        <v>48</v>
      </c>
      <c r="J6" s="6" t="s">
        <v>35</v>
      </c>
    </row>
    <row r="7" spans="1:10" ht="12.75">
      <c r="A7" t="s">
        <v>49</v>
      </c>
      <c r="B7" s="35">
        <f>Cash!B17</f>
        <v>17922.1</v>
      </c>
      <c r="C7" s="34" t="s">
        <v>44</v>
      </c>
      <c r="F7" s="29"/>
      <c r="H7" s="29"/>
      <c r="J7" s="35"/>
    </row>
    <row r="8" spans="1:10" ht="12.75">
      <c r="A8" t="s">
        <v>64</v>
      </c>
      <c r="B8" s="35">
        <f>Greenlight!G17</f>
        <v>0</v>
      </c>
      <c r="C8" s="36" t="s">
        <v>44</v>
      </c>
      <c r="E8" s="6" t="s">
        <v>11</v>
      </c>
      <c r="F8" s="37">
        <f>Bank!B4</f>
        <v>235.94</v>
      </c>
      <c r="H8" s="28">
        <f>Bank!C4</f>
        <v>1255.16</v>
      </c>
      <c r="J8" s="35">
        <f>F8+H8</f>
        <v>1491.1000000000001</v>
      </c>
    </row>
    <row r="9" spans="2:10" ht="12.75">
      <c r="B9" s="35"/>
      <c r="C9" s="32"/>
      <c r="F9" s="37"/>
      <c r="J9" s="35"/>
    </row>
    <row r="10" spans="2:10" ht="13.5" thickBot="1">
      <c r="B10" s="38">
        <f>SUM(B7:B9)</f>
        <v>17922.1</v>
      </c>
      <c r="C10" s="39" t="s">
        <v>44</v>
      </c>
      <c r="E10" s="6" t="s">
        <v>50</v>
      </c>
      <c r="F10" s="40">
        <f>B19</f>
        <v>117.60619999999835</v>
      </c>
      <c r="H10" s="40">
        <f>B40</f>
        <v>38.6087</v>
      </c>
      <c r="J10" s="37">
        <f>F10+H10</f>
        <v>156.21489999999835</v>
      </c>
    </row>
    <row r="11" spans="2:10" ht="13.5" thickTop="1">
      <c r="B11" s="37"/>
      <c r="C11" s="39"/>
      <c r="F11" s="29"/>
      <c r="H11" s="29"/>
      <c r="J11" s="29"/>
    </row>
    <row r="12" spans="1:3" ht="12.75">
      <c r="A12" s="5" t="s">
        <v>51</v>
      </c>
      <c r="B12" s="29"/>
      <c r="C12" s="30" t="s">
        <v>44</v>
      </c>
    </row>
    <row r="13" spans="1:10" ht="12.75">
      <c r="A13" t="s">
        <v>52</v>
      </c>
      <c r="B13" s="29">
        <f>Grp2Frenchwood!$I$17+Grp3Central!I17+Grp4Fulwood!I17+Grp5Penwortham!I17+Grp9Longridge!I17+Grp11Rainbow!I17</f>
        <v>17390.27</v>
      </c>
      <c r="C13" s="34" t="s">
        <v>44</v>
      </c>
      <c r="F13" s="29"/>
      <c r="H13" s="29"/>
      <c r="J13" s="29"/>
    </row>
    <row r="14" spans="1:8" ht="12.75">
      <c r="A14" t="s">
        <v>53</v>
      </c>
      <c r="B14" s="29">
        <f>Greenlight!B17</f>
        <v>410.2238</v>
      </c>
      <c r="C14" s="41" t="s">
        <v>44</v>
      </c>
      <c r="D14" s="7" t="s">
        <v>66</v>
      </c>
      <c r="E14" s="8" t="s">
        <v>78</v>
      </c>
      <c r="F14" s="29"/>
      <c r="H14" s="29">
        <v>0.02</v>
      </c>
    </row>
    <row r="15" spans="1:8" ht="12.75">
      <c r="A15" s="7" t="s">
        <v>66</v>
      </c>
      <c r="B15" s="29">
        <v>0</v>
      </c>
      <c r="C15" s="41"/>
      <c r="D15" s="7" t="s">
        <v>66</v>
      </c>
      <c r="F15" s="29"/>
      <c r="H15" s="29"/>
    </row>
    <row r="16" spans="1:10" ht="13.5" thickBot="1">
      <c r="A16" t="s">
        <v>54</v>
      </c>
      <c r="B16" s="47">
        <f>Greenlight!C17</f>
        <v>4</v>
      </c>
      <c r="C16" s="30" t="s">
        <v>44</v>
      </c>
      <c r="E16" s="6" t="s">
        <v>56</v>
      </c>
      <c r="F16" s="38">
        <f>F8+F10</f>
        <v>353.54619999999835</v>
      </c>
      <c r="H16" s="38">
        <f>H8+H10+H14</f>
        <v>1293.7887</v>
      </c>
      <c r="J16" s="38">
        <f>F16+H16</f>
        <v>1647.3348999999985</v>
      </c>
    </row>
    <row r="17" spans="2:6" ht="14.25" thickBot="1" thickTop="1">
      <c r="B17" s="38">
        <f>SUM(B13:B16)</f>
        <v>17804.4938</v>
      </c>
      <c r="C17" s="42" t="s">
        <v>44</v>
      </c>
      <c r="F17" s="29"/>
    </row>
    <row r="18" spans="2:6" ht="13.5" thickTop="1">
      <c r="B18" s="29"/>
      <c r="C18" s="42"/>
      <c r="E18" s="29"/>
      <c r="F18" s="37"/>
    </row>
    <row r="19" spans="1:8" ht="12.75">
      <c r="A19" s="5" t="s">
        <v>55</v>
      </c>
      <c r="B19" s="52">
        <f>B10-B17</f>
        <v>117.60619999999835</v>
      </c>
      <c r="C19" s="42" t="s">
        <v>44</v>
      </c>
      <c r="E19" s="6" t="s">
        <v>70</v>
      </c>
      <c r="F19" s="29"/>
      <c r="G19" s="29"/>
      <c r="H19" s="29"/>
    </row>
    <row r="20" spans="1:8" ht="12.75">
      <c r="A20" s="5"/>
      <c r="B20" s="29"/>
      <c r="C20" s="39"/>
      <c r="F20" s="29"/>
      <c r="G20" s="29"/>
      <c r="H20" s="29"/>
    </row>
    <row r="21" spans="1:3" ht="12.75">
      <c r="A21" t="s">
        <v>44</v>
      </c>
      <c r="B21" s="29" t="s">
        <v>57</v>
      </c>
      <c r="C21" s="29" t="s">
        <v>44</v>
      </c>
    </row>
    <row r="22" spans="1:8" ht="12.75">
      <c r="A22" s="7"/>
      <c r="B22" s="43"/>
      <c r="C22" s="39"/>
      <c r="E22" s="7" t="s">
        <v>71</v>
      </c>
      <c r="H22" s="53">
        <f>Grp2Frenchwood!$K$16</f>
        <v>95.20869999999994</v>
      </c>
    </row>
    <row r="23" spans="1:10" ht="12.75">
      <c r="A23" s="5" t="s">
        <v>58</v>
      </c>
      <c r="B23" s="29"/>
      <c r="C23" s="39"/>
      <c r="E23" t="s">
        <v>72</v>
      </c>
      <c r="H23" s="53">
        <f>Grp3Central!K16</f>
        <v>29.486899999999935</v>
      </c>
      <c r="I23" s="29"/>
      <c r="J23" s="37"/>
    </row>
    <row r="24" spans="1:9" ht="12.75">
      <c r="A24" s="5"/>
      <c r="B24" s="29"/>
      <c r="C24" s="44" t="s">
        <v>44</v>
      </c>
      <c r="E24" t="s">
        <v>73</v>
      </c>
      <c r="H24" s="53">
        <f>Grp4Fulwood!K16</f>
        <v>65.6292000000001</v>
      </c>
      <c r="I24" s="29"/>
    </row>
    <row r="25" spans="1:10" ht="12.75">
      <c r="A25" s="5" t="s">
        <v>15</v>
      </c>
      <c r="B25" s="29"/>
      <c r="C25" s="7"/>
      <c r="E25" t="s">
        <v>74</v>
      </c>
      <c r="H25" s="53">
        <f>Grp5Penwortham!K16</f>
        <v>16.5554999999999</v>
      </c>
      <c r="J25" s="29"/>
    </row>
    <row r="26" spans="1:10" ht="12.75">
      <c r="A26" t="s">
        <v>59</v>
      </c>
      <c r="B26" s="35">
        <f>B14</f>
        <v>410.2238</v>
      </c>
      <c r="C26" s="45" t="s">
        <v>44</v>
      </c>
      <c r="E26" t="s">
        <v>75</v>
      </c>
      <c r="H26" s="54">
        <f>Grp9Longridge!K16</f>
        <v>81.18839999999994</v>
      </c>
      <c r="J26" s="29" t="s">
        <v>44</v>
      </c>
    </row>
    <row r="27" spans="1:10" ht="12.75">
      <c r="A27" t="s">
        <v>60</v>
      </c>
      <c r="B27" s="35">
        <f>B16</f>
        <v>4</v>
      </c>
      <c r="C27" s="32"/>
      <c r="E27" t="s">
        <v>76</v>
      </c>
      <c r="H27" s="53">
        <f>Grp11Rainbow!K16</f>
        <v>65.47749999999976</v>
      </c>
      <c r="J27" s="29"/>
    </row>
    <row r="28" spans="1:10" ht="12.75">
      <c r="A28" t="s">
        <v>77</v>
      </c>
      <c r="B28" s="51">
        <f>Greenlight!D17</f>
        <v>505.86</v>
      </c>
      <c r="C28" s="32"/>
      <c r="E28" s="8" t="s">
        <v>34</v>
      </c>
      <c r="H28" s="55">
        <f>SUM(H22:H27)</f>
        <v>353.54619999999954</v>
      </c>
      <c r="J28" s="29"/>
    </row>
    <row r="29" spans="2:10" ht="12.75">
      <c r="B29" s="47"/>
      <c r="C29" s="32"/>
      <c r="J29" s="29"/>
    </row>
    <row r="30" spans="2:10" ht="12.75">
      <c r="B30" s="48">
        <f>SUM(B26:B29)</f>
        <v>920.0838</v>
      </c>
      <c r="C30" s="32"/>
      <c r="E30" s="7" t="s">
        <v>48</v>
      </c>
      <c r="H30" s="53">
        <f>H16</f>
        <v>1293.7887</v>
      </c>
      <c r="J30" s="29"/>
    </row>
    <row r="31" spans="2:10" ht="12.75">
      <c r="B31" s="35"/>
      <c r="C31" s="32"/>
      <c r="J31" s="29"/>
    </row>
    <row r="32" spans="1:10" ht="12.75">
      <c r="A32" s="5" t="s">
        <v>61</v>
      </c>
      <c r="B32" s="35"/>
      <c r="C32" s="32"/>
      <c r="E32" s="5" t="s">
        <v>34</v>
      </c>
      <c r="F32" s="5"/>
      <c r="G32" s="5"/>
      <c r="H32" s="56">
        <f>SUM(H28:H30)</f>
        <v>1647.3348999999996</v>
      </c>
      <c r="I32" t="s">
        <v>44</v>
      </c>
      <c r="J32" s="8" t="s">
        <v>79</v>
      </c>
    </row>
    <row r="33" spans="1:9" ht="12.75">
      <c r="A33" t="s">
        <v>62</v>
      </c>
      <c r="B33" s="49">
        <f>Cash!F17</f>
        <v>807.0951</v>
      </c>
      <c r="C33" s="30"/>
      <c r="I33" s="44"/>
    </row>
    <row r="34" spans="1:9" ht="12.75">
      <c r="A34" s="7" t="s">
        <v>39</v>
      </c>
      <c r="B34" s="35">
        <f>Cash!G17</f>
        <v>23.5</v>
      </c>
      <c r="C34" s="30"/>
      <c r="I34" s="44"/>
    </row>
    <row r="35" spans="1:10" ht="12.75">
      <c r="A35" t="s">
        <v>63</v>
      </c>
      <c r="B35" s="35">
        <f>Greenlight!H17</f>
        <v>0.88</v>
      </c>
      <c r="C35" s="32"/>
      <c r="E35" s="46"/>
      <c r="J35" s="37"/>
    </row>
    <row r="36" spans="1:10" ht="12.75">
      <c r="A36" t="s">
        <v>64</v>
      </c>
      <c r="B36" s="47">
        <f>B8</f>
        <v>0</v>
      </c>
      <c r="C36" s="32"/>
      <c r="D36" s="29" t="s">
        <v>44</v>
      </c>
      <c r="J36" s="37"/>
    </row>
    <row r="37" spans="1:10" ht="12.75">
      <c r="A37" t="s">
        <v>68</v>
      </c>
      <c r="B37" s="47">
        <f>Greenlight!I17</f>
        <v>50</v>
      </c>
      <c r="C37" s="32"/>
      <c r="D37" s="29"/>
      <c r="J37" s="37"/>
    </row>
    <row r="38" spans="2:10" ht="12.75">
      <c r="B38" s="37">
        <f>SUM(B33:B37)</f>
        <v>881.4751</v>
      </c>
      <c r="C38" s="30"/>
      <c r="J38" s="44"/>
    </row>
    <row r="39" spans="2:10" ht="12.75">
      <c r="B39" s="40"/>
      <c r="C39" s="32"/>
      <c r="D39" t="s">
        <v>44</v>
      </c>
      <c r="J39" s="37"/>
    </row>
    <row r="40" spans="1:10" ht="12.75">
      <c r="A40" s="5" t="s">
        <v>65</v>
      </c>
      <c r="B40" s="52">
        <f>B30-B38</f>
        <v>38.6087</v>
      </c>
      <c r="C40" s="30" t="s">
        <v>44</v>
      </c>
      <c r="D40" t="s">
        <v>44</v>
      </c>
      <c r="E40" t="s">
        <v>44</v>
      </c>
      <c r="J40" s="44"/>
    </row>
    <row r="41" spans="1:10" ht="12.75">
      <c r="A41" s="44"/>
      <c r="B41" s="37"/>
      <c r="C41" s="32"/>
      <c r="D41" t="s">
        <v>44</v>
      </c>
      <c r="F41" t="s">
        <v>44</v>
      </c>
      <c r="J41" s="44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C1">
      <selection activeCell="I18" sqref="I18"/>
    </sheetView>
  </sheetViews>
  <sheetFormatPr defaultColWidth="9.140625" defaultRowHeight="12.75"/>
  <cols>
    <col min="1" max="1" width="13.8515625" style="0" customWidth="1"/>
    <col min="2" max="2" width="13.421875" style="0" customWidth="1"/>
    <col min="3" max="3" width="10.00390625" style="0" customWidth="1"/>
    <col min="4" max="4" width="12.421875" style="0" customWidth="1"/>
    <col min="5" max="5" width="13.57421875" style="0" customWidth="1"/>
    <col min="6" max="6" width="19.421875" style="0" customWidth="1"/>
    <col min="7" max="7" width="19.8515625" style="0" customWidth="1"/>
    <col min="8" max="8" width="17.140625" style="0" customWidth="1"/>
    <col min="9" max="9" width="11.00390625" style="0" customWidth="1"/>
    <col min="10" max="10" width="13.28125" style="0" customWidth="1"/>
    <col min="11" max="11" width="11.8515625" style="0" customWidth="1"/>
    <col min="12" max="12" width="18.00390625" style="0" customWidth="1"/>
  </cols>
  <sheetData>
    <row r="1" spans="1:11" ht="23.25">
      <c r="A1" s="9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>
      <c r="A3" s="1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1" t="s">
        <v>10</v>
      </c>
    </row>
    <row r="4" spans="1:12" ht="12.75">
      <c r="A4" s="18">
        <v>40087</v>
      </c>
      <c r="B4" s="3"/>
      <c r="C4" s="3"/>
      <c r="D4" s="3"/>
      <c r="E4" s="3"/>
      <c r="F4" s="3"/>
      <c r="G4" s="3"/>
      <c r="H4" s="3"/>
      <c r="I4" s="3"/>
      <c r="J4" s="3"/>
      <c r="K4" s="3">
        <v>14.91</v>
      </c>
      <c r="L4" t="s">
        <v>11</v>
      </c>
    </row>
    <row r="5" spans="1:11" ht="12.75">
      <c r="A5" s="18">
        <v>40118</v>
      </c>
      <c r="B5" s="3">
        <v>480.82</v>
      </c>
      <c r="C5" s="3"/>
      <c r="D5" s="3"/>
      <c r="E5" s="3">
        <v>469.85</v>
      </c>
      <c r="F5" s="3"/>
      <c r="G5" s="3"/>
      <c r="H5" s="3"/>
      <c r="I5" s="3">
        <f>E5-F5+G5-D5</f>
        <v>469.85</v>
      </c>
      <c r="J5" s="3">
        <f>I5*0.03</f>
        <v>14.0955</v>
      </c>
      <c r="K5" s="3">
        <f>K4+B5-H5-I5-J5</f>
        <v>11.784499999999996</v>
      </c>
    </row>
    <row r="6" spans="1:11" ht="12.75">
      <c r="A6" s="18">
        <v>40148</v>
      </c>
      <c r="B6" s="3">
        <v>0</v>
      </c>
      <c r="C6" s="3"/>
      <c r="D6" s="3"/>
      <c r="E6" s="3"/>
      <c r="F6" s="3"/>
      <c r="G6" s="3"/>
      <c r="H6" s="3"/>
      <c r="I6" s="3">
        <f aca="true" t="shared" si="0" ref="I6:I16">E6-F6+G6-D6</f>
        <v>0</v>
      </c>
      <c r="J6" s="3">
        <f>I6*0.03</f>
        <v>0</v>
      </c>
      <c r="K6" s="3">
        <f aca="true" t="shared" si="1" ref="K6:K16">K5+B6-H6-I6-J6</f>
        <v>11.784499999999996</v>
      </c>
    </row>
    <row r="7" spans="1:11" ht="12.75">
      <c r="A7" s="18">
        <v>40179</v>
      </c>
      <c r="B7" s="3">
        <v>381.79</v>
      </c>
      <c r="C7" s="3"/>
      <c r="D7" s="3"/>
      <c r="E7" s="3">
        <v>393.18</v>
      </c>
      <c r="F7" s="3"/>
      <c r="G7" s="3"/>
      <c r="H7" s="3"/>
      <c r="I7" s="3">
        <f t="shared" si="0"/>
        <v>393.18</v>
      </c>
      <c r="J7" s="3">
        <f>I7*0.03</f>
        <v>11.795399999999999</v>
      </c>
      <c r="K7" s="3">
        <f t="shared" si="1"/>
        <v>-11.400900000000005</v>
      </c>
    </row>
    <row r="8" spans="1:11" ht="12.75">
      <c r="A8" s="18">
        <v>40210</v>
      </c>
      <c r="B8" s="3"/>
      <c r="C8" s="3"/>
      <c r="D8" s="3"/>
      <c r="E8" s="3"/>
      <c r="F8" s="3"/>
      <c r="G8" s="3"/>
      <c r="H8" s="3"/>
      <c r="I8" s="3">
        <f t="shared" si="0"/>
        <v>0</v>
      </c>
      <c r="J8" s="3">
        <f>I8*0.03</f>
        <v>0</v>
      </c>
      <c r="K8" s="3">
        <f t="shared" si="1"/>
        <v>-11.400900000000005</v>
      </c>
    </row>
    <row r="9" spans="1:11" ht="12.75">
      <c r="A9" s="18">
        <v>40238</v>
      </c>
      <c r="B9" s="3">
        <v>318.13</v>
      </c>
      <c r="C9" s="3"/>
      <c r="D9" s="3"/>
      <c r="E9" s="3">
        <v>283.69</v>
      </c>
      <c r="F9" s="3"/>
      <c r="G9" s="3"/>
      <c r="H9" s="3"/>
      <c r="I9" s="3">
        <f t="shared" si="0"/>
        <v>283.69</v>
      </c>
      <c r="J9" s="3">
        <f>I9*0.02</f>
        <v>5.6738</v>
      </c>
      <c r="K9" s="3">
        <f t="shared" si="1"/>
        <v>17.36530000000002</v>
      </c>
    </row>
    <row r="10" spans="1:11" ht="12.75">
      <c r="A10" s="18">
        <v>40269</v>
      </c>
      <c r="B10" s="3"/>
      <c r="C10" s="3"/>
      <c r="D10" s="3"/>
      <c r="E10" s="3"/>
      <c r="F10" s="3"/>
      <c r="G10" s="3"/>
      <c r="H10" s="3"/>
      <c r="I10" s="3">
        <f t="shared" si="0"/>
        <v>0</v>
      </c>
      <c r="J10" s="3">
        <f aca="true" t="shared" si="2" ref="J10:J16">I10*0.02</f>
        <v>0</v>
      </c>
      <c r="K10" s="3">
        <f t="shared" si="1"/>
        <v>17.36530000000002</v>
      </c>
    </row>
    <row r="11" spans="1:11" ht="12.75">
      <c r="A11" s="18">
        <v>40299</v>
      </c>
      <c r="B11" s="3">
        <v>305.26</v>
      </c>
      <c r="C11" s="3"/>
      <c r="D11" s="3"/>
      <c r="E11" s="3">
        <v>277.73</v>
      </c>
      <c r="F11" s="3">
        <v>11.03</v>
      </c>
      <c r="G11" s="3"/>
      <c r="H11" s="3"/>
      <c r="I11" s="3">
        <f t="shared" si="0"/>
        <v>266.70000000000005</v>
      </c>
      <c r="J11" s="3">
        <f t="shared" si="2"/>
        <v>5.334000000000001</v>
      </c>
      <c r="K11" s="3">
        <f t="shared" si="1"/>
        <v>50.59129999999999</v>
      </c>
    </row>
    <row r="12" spans="1:11" ht="12.75">
      <c r="A12" s="18">
        <v>40330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>
        <f t="shared" si="2"/>
        <v>0</v>
      </c>
      <c r="K12" s="3">
        <f t="shared" si="1"/>
        <v>50.59129999999999</v>
      </c>
    </row>
    <row r="13" spans="1:11" ht="12.75">
      <c r="A13" s="18">
        <v>40360</v>
      </c>
      <c r="B13" s="3">
        <v>380.9</v>
      </c>
      <c r="C13" s="3"/>
      <c r="D13" s="3"/>
      <c r="E13" s="3">
        <v>404.04</v>
      </c>
      <c r="F13" s="3">
        <v>7.78</v>
      </c>
      <c r="G13" s="3"/>
      <c r="H13" s="3"/>
      <c r="I13" s="3">
        <f t="shared" si="0"/>
        <v>396.26000000000005</v>
      </c>
      <c r="J13" s="3">
        <f t="shared" si="2"/>
        <v>7.925200000000001</v>
      </c>
      <c r="K13" s="3">
        <f t="shared" si="1"/>
        <v>27.30609999999992</v>
      </c>
    </row>
    <row r="14" spans="1:11" ht="12.75">
      <c r="A14" s="18">
        <v>40391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>
        <f t="shared" si="2"/>
        <v>0</v>
      </c>
      <c r="K14" s="3">
        <f t="shared" si="1"/>
        <v>27.30609999999992</v>
      </c>
    </row>
    <row r="15" spans="1:11" ht="12.75">
      <c r="A15" s="18">
        <v>40422</v>
      </c>
      <c r="B15" s="3">
        <v>341.8</v>
      </c>
      <c r="C15" s="3"/>
      <c r="D15" s="3"/>
      <c r="E15" s="3">
        <v>332.96</v>
      </c>
      <c r="F15" s="3"/>
      <c r="G15" s="3"/>
      <c r="H15" s="3"/>
      <c r="I15" s="3">
        <f t="shared" si="0"/>
        <v>332.96</v>
      </c>
      <c r="J15" s="3">
        <f t="shared" si="2"/>
        <v>6.659199999999999</v>
      </c>
      <c r="K15" s="3">
        <f t="shared" si="1"/>
        <v>29.486899999999935</v>
      </c>
    </row>
    <row r="16" spans="1:11" ht="12.75">
      <c r="A16" s="18">
        <v>40452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>
        <f t="shared" si="2"/>
        <v>0</v>
      </c>
      <c r="K16" s="3">
        <f t="shared" si="1"/>
        <v>29.486899999999935</v>
      </c>
    </row>
    <row r="17" spans="1:11" ht="18">
      <c r="A17" s="1" t="s">
        <v>12</v>
      </c>
      <c r="B17" s="3">
        <f>SUM(B5:B16)</f>
        <v>2208.7000000000003</v>
      </c>
      <c r="C17" s="3">
        <f aca="true" t="shared" si="3" ref="C17:J17">SUM(C5:C16)</f>
        <v>0</v>
      </c>
      <c r="D17" s="3">
        <f t="shared" si="3"/>
        <v>0</v>
      </c>
      <c r="E17" s="3">
        <f t="shared" si="3"/>
        <v>2161.45</v>
      </c>
      <c r="F17" s="3">
        <f t="shared" si="3"/>
        <v>18.81</v>
      </c>
      <c r="G17" s="3">
        <f t="shared" si="3"/>
        <v>0</v>
      </c>
      <c r="H17" s="3">
        <f t="shared" si="3"/>
        <v>0</v>
      </c>
      <c r="I17" s="3">
        <f>SUM(I5:I16)</f>
        <v>2142.64</v>
      </c>
      <c r="J17" s="3">
        <f t="shared" si="3"/>
        <v>51.4831</v>
      </c>
      <c r="K17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1.57421875" style="0" customWidth="1"/>
    <col min="2" max="2" width="10.28125" style="15" bestFit="1" customWidth="1"/>
    <col min="3" max="3" width="12.421875" style="15" customWidth="1"/>
    <col min="4" max="4" width="12.7109375" style="15" customWidth="1"/>
    <col min="5" max="5" width="11.8515625" style="15" customWidth="1"/>
    <col min="6" max="6" width="17.28125" style="15" customWidth="1"/>
    <col min="7" max="7" width="9.28125" style="15" bestFit="1" customWidth="1"/>
    <col min="8" max="8" width="19.421875" style="15" customWidth="1"/>
    <col min="9" max="9" width="10.28125" style="15" bestFit="1" customWidth="1"/>
    <col min="10" max="10" width="21.140625" style="15" customWidth="1"/>
    <col min="11" max="11" width="14.57421875" style="15" customWidth="1"/>
  </cols>
  <sheetData>
    <row r="1" spans="1:2" ht="23.25">
      <c r="A1" s="9" t="s">
        <v>25</v>
      </c>
      <c r="B1" s="14"/>
    </row>
    <row r="2" ht="12.75"/>
    <row r="3" spans="1:12" ht="18">
      <c r="A3" s="1" t="s">
        <v>0</v>
      </c>
      <c r="B3" s="16" t="s">
        <v>1</v>
      </c>
      <c r="C3" s="16" t="s">
        <v>4</v>
      </c>
      <c r="D3" s="16" t="s">
        <v>5</v>
      </c>
      <c r="E3" s="16" t="s">
        <v>2</v>
      </c>
      <c r="F3" s="16" t="s">
        <v>3</v>
      </c>
      <c r="G3" s="16" t="s">
        <v>6</v>
      </c>
      <c r="H3" s="16" t="s">
        <v>7</v>
      </c>
      <c r="I3" s="16" t="s">
        <v>8</v>
      </c>
      <c r="J3" s="16" t="s">
        <v>13</v>
      </c>
      <c r="K3" s="16" t="s">
        <v>9</v>
      </c>
      <c r="L3" s="1" t="s">
        <v>10</v>
      </c>
    </row>
    <row r="4" spans="1:12" ht="12.75">
      <c r="A4" s="18">
        <v>40087</v>
      </c>
      <c r="K4" s="15">
        <v>135.89</v>
      </c>
      <c r="L4" t="s">
        <v>11</v>
      </c>
    </row>
    <row r="5" spans="1:11" ht="12.75">
      <c r="A5" s="18">
        <v>40118</v>
      </c>
      <c r="B5" s="15">
        <v>487.3</v>
      </c>
      <c r="E5" s="15">
        <v>571.45</v>
      </c>
      <c r="F5" s="15">
        <v>5.94</v>
      </c>
      <c r="I5" s="15">
        <f>E5-F5+G5-D5</f>
        <v>565.51</v>
      </c>
      <c r="J5" s="15">
        <f>I5*0.03</f>
        <v>16.9653</v>
      </c>
      <c r="K5" s="15">
        <f>K4+B5-H5-I5-J5</f>
        <v>40.714700000000065</v>
      </c>
    </row>
    <row r="6" spans="1:11" ht="12.75">
      <c r="A6" s="18">
        <v>40148</v>
      </c>
      <c r="I6" s="15">
        <f aca="true" t="shared" si="0" ref="I6:I16">E6-F6+G6-D6</f>
        <v>0</v>
      </c>
      <c r="J6" s="15">
        <f>I6*0.03</f>
        <v>0</v>
      </c>
      <c r="K6" s="15">
        <f aca="true" t="shared" si="1" ref="K6:K16">K5+B6-H6-I6-J6</f>
        <v>40.714700000000065</v>
      </c>
    </row>
    <row r="7" spans="1:11" ht="12.75">
      <c r="A7" s="18">
        <v>40179</v>
      </c>
      <c r="B7" s="15">
        <v>518.03</v>
      </c>
      <c r="E7" s="15">
        <v>457.48</v>
      </c>
      <c r="I7" s="15">
        <f t="shared" si="0"/>
        <v>457.48</v>
      </c>
      <c r="J7" s="15">
        <f>I7*0.03</f>
        <v>13.7244</v>
      </c>
      <c r="K7" s="15">
        <f t="shared" si="1"/>
        <v>87.54030000000006</v>
      </c>
    </row>
    <row r="8" spans="1:11" ht="12.75">
      <c r="A8" s="18">
        <v>40210</v>
      </c>
      <c r="E8" s="15">
        <v>32.89</v>
      </c>
      <c r="I8" s="15">
        <f t="shared" si="0"/>
        <v>32.89</v>
      </c>
      <c r="J8" s="15">
        <f>I8*0.03</f>
        <v>0.9867</v>
      </c>
      <c r="K8" s="15">
        <f t="shared" si="1"/>
        <v>53.66360000000006</v>
      </c>
    </row>
    <row r="9" spans="1:11" ht="12.75">
      <c r="A9" s="18">
        <v>40238</v>
      </c>
      <c r="B9" s="15">
        <v>439.78</v>
      </c>
      <c r="E9" s="15">
        <v>426.69</v>
      </c>
      <c r="I9" s="15">
        <f t="shared" si="0"/>
        <v>426.69</v>
      </c>
      <c r="J9" s="15">
        <f>I9*0.02</f>
        <v>8.5338</v>
      </c>
      <c r="K9" s="15">
        <f t="shared" si="1"/>
        <v>58.21980000000006</v>
      </c>
    </row>
    <row r="10" spans="1:11" ht="12.75">
      <c r="A10" s="18">
        <v>40269</v>
      </c>
      <c r="I10" s="15">
        <f t="shared" si="0"/>
        <v>0</v>
      </c>
      <c r="J10" s="15">
        <f aca="true" t="shared" si="2" ref="J10:J16">I10*0.02</f>
        <v>0</v>
      </c>
      <c r="K10" s="15">
        <f t="shared" si="1"/>
        <v>58.21980000000006</v>
      </c>
    </row>
    <row r="11" spans="1:11" ht="12.75">
      <c r="A11" s="18">
        <v>40299</v>
      </c>
      <c r="B11" s="15">
        <v>346.19</v>
      </c>
      <c r="E11" s="15">
        <v>372.2</v>
      </c>
      <c r="I11" s="15">
        <f t="shared" si="0"/>
        <v>372.2</v>
      </c>
      <c r="J11" s="15">
        <f t="shared" si="2"/>
        <v>7.444</v>
      </c>
      <c r="K11" s="15">
        <f t="shared" si="1"/>
        <v>24.765800000000088</v>
      </c>
    </row>
    <row r="12" spans="1:11" ht="12.75">
      <c r="A12" s="18">
        <v>40330</v>
      </c>
      <c r="I12" s="15">
        <f t="shared" si="0"/>
        <v>0</v>
      </c>
      <c r="J12" s="15">
        <f t="shared" si="2"/>
        <v>0</v>
      </c>
      <c r="K12" s="15">
        <f t="shared" si="1"/>
        <v>24.765800000000088</v>
      </c>
    </row>
    <row r="13" spans="1:11" ht="12.75">
      <c r="A13" s="18">
        <v>40360</v>
      </c>
      <c r="B13" s="15">
        <v>590.5</v>
      </c>
      <c r="E13" s="15">
        <v>506.8</v>
      </c>
      <c r="F13" s="15">
        <v>-23.51</v>
      </c>
      <c r="I13" s="15">
        <f t="shared" si="0"/>
        <v>530.3100000000001</v>
      </c>
      <c r="J13" s="15">
        <f t="shared" si="2"/>
        <v>10.606200000000001</v>
      </c>
      <c r="K13" s="15">
        <f t="shared" si="1"/>
        <v>74.34960000000007</v>
      </c>
    </row>
    <row r="14" spans="1:11" ht="12.75">
      <c r="A14" s="18">
        <v>40391</v>
      </c>
      <c r="I14" s="15">
        <f t="shared" si="0"/>
        <v>0</v>
      </c>
      <c r="J14" s="15">
        <f t="shared" si="2"/>
        <v>0</v>
      </c>
      <c r="K14" s="15">
        <f t="shared" si="1"/>
        <v>74.34960000000007</v>
      </c>
    </row>
    <row r="15" spans="1:11" ht="12.75">
      <c r="A15" s="18">
        <v>40422</v>
      </c>
      <c r="B15" s="15">
        <v>424.8</v>
      </c>
      <c r="E15" s="15">
        <v>433.34</v>
      </c>
      <c r="F15" s="15">
        <v>8.32</v>
      </c>
      <c r="I15" s="15">
        <f t="shared" si="0"/>
        <v>425.02</v>
      </c>
      <c r="J15" s="15">
        <f t="shared" si="2"/>
        <v>8.500399999999999</v>
      </c>
      <c r="K15" s="15">
        <f t="shared" si="1"/>
        <v>65.6292000000001</v>
      </c>
    </row>
    <row r="16" spans="1:11" ht="12.75">
      <c r="A16" s="18">
        <v>40452</v>
      </c>
      <c r="I16" s="15">
        <f t="shared" si="0"/>
        <v>0</v>
      </c>
      <c r="J16" s="15">
        <f t="shared" si="2"/>
        <v>0</v>
      </c>
      <c r="K16" s="15">
        <f t="shared" si="1"/>
        <v>65.6292000000001</v>
      </c>
    </row>
    <row r="17" spans="1:10" ht="18">
      <c r="A17" s="1" t="s">
        <v>12</v>
      </c>
      <c r="B17" s="15">
        <f>SUM(B5:B16)</f>
        <v>2806.6000000000004</v>
      </c>
      <c r="C17" s="15">
        <f aca="true" t="shared" si="3" ref="C17:J17">SUM(C5:C16)</f>
        <v>0</v>
      </c>
      <c r="D17" s="15">
        <f t="shared" si="3"/>
        <v>0</v>
      </c>
      <c r="E17" s="15">
        <f t="shared" si="3"/>
        <v>2800.8500000000004</v>
      </c>
      <c r="F17" s="15">
        <f t="shared" si="3"/>
        <v>-9.25</v>
      </c>
      <c r="G17" s="15">
        <f t="shared" si="3"/>
        <v>0</v>
      </c>
      <c r="H17" s="15">
        <f t="shared" si="3"/>
        <v>0</v>
      </c>
      <c r="I17" s="15">
        <f>SUM(I5:I16)</f>
        <v>2810.1000000000004</v>
      </c>
      <c r="J17" s="15">
        <f t="shared" si="3"/>
        <v>66.7608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2.8515625" style="0" customWidth="1"/>
    <col min="2" max="2" width="20.421875" style="0" customWidth="1"/>
    <col min="4" max="4" width="11.57421875" style="0" customWidth="1"/>
    <col min="5" max="5" width="10.421875" style="0" customWidth="1"/>
    <col min="6" max="6" width="11.8515625" style="0" customWidth="1"/>
    <col min="7" max="7" width="15.140625" style="0" customWidth="1"/>
    <col min="8" max="8" width="12.7109375" style="0" customWidth="1"/>
    <col min="9" max="9" width="12.8515625" style="0" customWidth="1"/>
    <col min="10" max="10" width="25.28125" style="0" customWidth="1"/>
    <col min="11" max="11" width="14.7109375" style="0" customWidth="1"/>
  </cols>
  <sheetData>
    <row r="1" spans="1:11" ht="23.25">
      <c r="A1" s="9" t="s">
        <v>26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>
      <c r="A3" s="1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1" t="s">
        <v>10</v>
      </c>
    </row>
    <row r="4" spans="1:12" ht="12.75">
      <c r="A4" s="18">
        <v>40087</v>
      </c>
      <c r="B4" s="3"/>
      <c r="C4" s="3"/>
      <c r="D4" s="3"/>
      <c r="E4" s="3"/>
      <c r="F4" s="3"/>
      <c r="G4" s="3"/>
      <c r="H4" s="3"/>
      <c r="I4" s="3"/>
      <c r="J4" s="3"/>
      <c r="K4" s="3">
        <v>27.02</v>
      </c>
      <c r="L4" t="s">
        <v>11</v>
      </c>
    </row>
    <row r="5" spans="1:11" ht="12.75">
      <c r="A5" s="18">
        <v>40118</v>
      </c>
      <c r="B5" s="3">
        <v>256.61</v>
      </c>
      <c r="C5" s="3"/>
      <c r="D5" s="3"/>
      <c r="E5" s="3">
        <v>295.85</v>
      </c>
      <c r="F5" s="3">
        <v>7.89</v>
      </c>
      <c r="G5" s="3"/>
      <c r="H5" s="3"/>
      <c r="I5" s="3">
        <f>E5-F5+G5-D5</f>
        <v>287.96000000000004</v>
      </c>
      <c r="J5" s="3">
        <f>I5*0.03</f>
        <v>8.638800000000002</v>
      </c>
      <c r="K5" s="3">
        <f>K4+B5-H5-I5-J5</f>
        <v>-12.968800000000043</v>
      </c>
    </row>
    <row r="6" spans="1:11" ht="12.75">
      <c r="A6" s="18">
        <v>40148</v>
      </c>
      <c r="B6" s="3">
        <v>295.75</v>
      </c>
      <c r="C6" s="3"/>
      <c r="D6" s="3"/>
      <c r="E6" s="3">
        <v>266.08</v>
      </c>
      <c r="F6" s="3"/>
      <c r="G6" s="3"/>
      <c r="H6" s="3"/>
      <c r="I6" s="3">
        <f aca="true" t="shared" si="0" ref="I6:I16">E6-F6+G6-D6</f>
        <v>266.08</v>
      </c>
      <c r="J6" s="3">
        <f>I6*0.03</f>
        <v>7.982399999999999</v>
      </c>
      <c r="K6" s="3">
        <f aca="true" t="shared" si="1" ref="K6:K16">K5+B6-H6-I6-J6</f>
        <v>8.718799999999973</v>
      </c>
    </row>
    <row r="7" spans="1:11" ht="12.75">
      <c r="A7" s="18">
        <v>40179</v>
      </c>
      <c r="B7" s="3">
        <v>271.7</v>
      </c>
      <c r="C7" s="3"/>
      <c r="D7" s="3">
        <v>0</v>
      </c>
      <c r="E7" s="3">
        <v>268.17</v>
      </c>
      <c r="F7" s="3"/>
      <c r="G7" s="3"/>
      <c r="H7" s="3"/>
      <c r="I7" s="3">
        <f t="shared" si="0"/>
        <v>268.17</v>
      </c>
      <c r="J7" s="3">
        <f>I7*0.03</f>
        <v>8.0451</v>
      </c>
      <c r="K7" s="3">
        <f t="shared" si="1"/>
        <v>4.2036999999999605</v>
      </c>
    </row>
    <row r="8" spans="1:11" ht="12.75">
      <c r="A8" s="18">
        <v>40210</v>
      </c>
      <c r="B8" s="3">
        <v>247.28</v>
      </c>
      <c r="C8" s="3"/>
      <c r="D8" s="3">
        <v>0.88</v>
      </c>
      <c r="E8" s="3">
        <f>279.48+31.85+5.58-32.89</f>
        <v>284.02000000000004</v>
      </c>
      <c r="F8" s="3">
        <v>0</v>
      </c>
      <c r="G8" s="3"/>
      <c r="H8" s="3"/>
      <c r="I8" s="3">
        <f t="shared" si="0"/>
        <v>283.14000000000004</v>
      </c>
      <c r="J8" s="3">
        <f>I8*0.03</f>
        <v>8.494200000000001</v>
      </c>
      <c r="K8" s="3">
        <f t="shared" si="1"/>
        <v>-40.15050000000007</v>
      </c>
    </row>
    <row r="9" spans="1:11" ht="12.75">
      <c r="A9" s="18">
        <v>40238</v>
      </c>
      <c r="B9" s="3">
        <v>133</v>
      </c>
      <c r="C9" s="3"/>
      <c r="D9" s="3"/>
      <c r="E9" s="3">
        <v>103.07</v>
      </c>
      <c r="F9" s="3"/>
      <c r="G9" s="3"/>
      <c r="H9" s="3"/>
      <c r="I9" s="3">
        <f t="shared" si="0"/>
        <v>103.07</v>
      </c>
      <c r="J9" s="3">
        <f>I9*0.02</f>
        <v>2.0614</v>
      </c>
      <c r="K9" s="3">
        <f t="shared" si="1"/>
        <v>-12.281900000000071</v>
      </c>
    </row>
    <row r="10" spans="1:11" ht="12.75">
      <c r="A10" s="18">
        <v>40269</v>
      </c>
      <c r="B10" s="3">
        <v>303.83</v>
      </c>
      <c r="C10" s="3"/>
      <c r="D10" s="3"/>
      <c r="E10" s="3">
        <v>292.19</v>
      </c>
      <c r="F10" s="3"/>
      <c r="G10" s="3"/>
      <c r="H10" s="3"/>
      <c r="I10" s="3">
        <f t="shared" si="0"/>
        <v>292.19</v>
      </c>
      <c r="J10" s="3">
        <f aca="true" t="shared" si="2" ref="J10:J16">I10*0.02</f>
        <v>5.8438</v>
      </c>
      <c r="K10" s="3">
        <f t="shared" si="1"/>
        <v>-6.485700000000078</v>
      </c>
    </row>
    <row r="11" spans="1:11" ht="12.75">
      <c r="A11" s="18">
        <v>40299</v>
      </c>
      <c r="B11" s="3">
        <v>73.72</v>
      </c>
      <c r="C11" s="3"/>
      <c r="D11" s="3"/>
      <c r="E11" s="3">
        <v>106.01</v>
      </c>
      <c r="F11" s="3">
        <v>26.91</v>
      </c>
      <c r="G11" s="3"/>
      <c r="H11" s="3"/>
      <c r="I11" s="3">
        <f t="shared" si="0"/>
        <v>79.10000000000001</v>
      </c>
      <c r="J11" s="3">
        <f t="shared" si="2"/>
        <v>1.5820000000000003</v>
      </c>
      <c r="K11" s="3">
        <f t="shared" si="1"/>
        <v>-13.44770000000009</v>
      </c>
    </row>
    <row r="12" spans="1:11" ht="12.75">
      <c r="A12" s="18">
        <v>40330</v>
      </c>
      <c r="B12" s="3">
        <v>464.04</v>
      </c>
      <c r="C12" s="3"/>
      <c r="D12" s="3"/>
      <c r="E12" s="3">
        <v>467.5</v>
      </c>
      <c r="F12" s="3"/>
      <c r="G12" s="3"/>
      <c r="H12" s="3">
        <v>2</v>
      </c>
      <c r="I12" s="3">
        <f t="shared" si="0"/>
        <v>467.5</v>
      </c>
      <c r="J12" s="3">
        <f t="shared" si="2"/>
        <v>9.35</v>
      </c>
      <c r="K12" s="3">
        <f t="shared" si="1"/>
        <v>-28.257700000000092</v>
      </c>
    </row>
    <row r="13" spans="1:11" ht="12.75">
      <c r="A13" s="18">
        <v>40360</v>
      </c>
      <c r="B13" s="3">
        <f>257.67+113.39</f>
        <v>371.06</v>
      </c>
      <c r="C13" s="3"/>
      <c r="D13" s="3"/>
      <c r="E13" s="3">
        <v>371.49</v>
      </c>
      <c r="F13" s="3"/>
      <c r="G13" s="3"/>
      <c r="H13" s="3"/>
      <c r="I13" s="3">
        <f t="shared" si="0"/>
        <v>371.49</v>
      </c>
      <c r="J13" s="3">
        <f t="shared" si="2"/>
        <v>7.4298</v>
      </c>
      <c r="K13" s="3">
        <f t="shared" si="1"/>
        <v>-36.11750000000012</v>
      </c>
    </row>
    <row r="14" spans="1:11" ht="12.75">
      <c r="A14" s="18">
        <v>40391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>
        <f t="shared" si="2"/>
        <v>0</v>
      </c>
      <c r="K14" s="3">
        <f t="shared" si="1"/>
        <v>-36.11750000000012</v>
      </c>
    </row>
    <row r="15" spans="1:11" ht="12.75">
      <c r="A15" s="18">
        <v>40422</v>
      </c>
      <c r="B15" s="3">
        <v>18.31</v>
      </c>
      <c r="C15" s="3"/>
      <c r="D15" s="3"/>
      <c r="E15" s="3">
        <v>17.95</v>
      </c>
      <c r="F15" s="3"/>
      <c r="G15" s="3"/>
      <c r="H15" s="3"/>
      <c r="I15" s="3">
        <f t="shared" si="0"/>
        <v>17.95</v>
      </c>
      <c r="J15" s="3">
        <f t="shared" si="2"/>
        <v>0.359</v>
      </c>
      <c r="K15" s="3">
        <f t="shared" si="1"/>
        <v>-36.11650000000012</v>
      </c>
    </row>
    <row r="16" spans="1:11" ht="12.75">
      <c r="A16" s="18">
        <v>40452</v>
      </c>
      <c r="B16" s="3">
        <v>573.79</v>
      </c>
      <c r="C16" s="3"/>
      <c r="D16" s="3"/>
      <c r="E16" s="3">
        <v>510.9</v>
      </c>
      <c r="F16" s="3"/>
      <c r="G16" s="3"/>
      <c r="H16" s="3"/>
      <c r="I16" s="3">
        <f t="shared" si="0"/>
        <v>510.9</v>
      </c>
      <c r="J16" s="3">
        <f t="shared" si="2"/>
        <v>10.218</v>
      </c>
      <c r="K16" s="3">
        <f t="shared" si="1"/>
        <v>16.5554999999999</v>
      </c>
    </row>
    <row r="17" spans="1:11" ht="18">
      <c r="A17" s="1" t="s">
        <v>12</v>
      </c>
      <c r="B17" s="3">
        <f>SUM(B5:B16)</f>
        <v>3009.0899999999997</v>
      </c>
      <c r="C17" s="3">
        <f aca="true" t="shared" si="3" ref="C17:J17">SUM(C5:C16)</f>
        <v>0</v>
      </c>
      <c r="D17" s="3">
        <f t="shared" si="3"/>
        <v>0.88</v>
      </c>
      <c r="E17" s="3">
        <f t="shared" si="3"/>
        <v>2983.23</v>
      </c>
      <c r="F17" s="3">
        <f t="shared" si="3"/>
        <v>34.8</v>
      </c>
      <c r="G17" s="3">
        <f t="shared" si="3"/>
        <v>0</v>
      </c>
      <c r="H17" s="3">
        <f t="shared" si="3"/>
        <v>2</v>
      </c>
      <c r="I17" s="3">
        <f>SUM(I5:I16)</f>
        <v>2947.5499999999997</v>
      </c>
      <c r="J17" s="3">
        <f t="shared" si="3"/>
        <v>70.00450000000001</v>
      </c>
      <c r="K17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1.421875" style="0" customWidth="1"/>
    <col min="7" max="7" width="17.140625" style="0" customWidth="1"/>
    <col min="8" max="8" width="14.00390625" style="0" customWidth="1"/>
  </cols>
  <sheetData>
    <row r="1" spans="1:11" ht="23.25">
      <c r="A1" s="9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>
      <c r="A3" s="1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1" t="s">
        <v>10</v>
      </c>
    </row>
    <row r="4" spans="1:12" ht="12.75">
      <c r="A4" s="18">
        <v>40087</v>
      </c>
      <c r="B4" s="3"/>
      <c r="C4" s="3"/>
      <c r="D4" s="3"/>
      <c r="E4" s="3"/>
      <c r="F4" s="3"/>
      <c r="G4" s="3"/>
      <c r="H4" s="3"/>
      <c r="I4" s="3"/>
      <c r="J4" s="3"/>
      <c r="K4" s="3">
        <v>30.1</v>
      </c>
      <c r="L4" t="s">
        <v>11</v>
      </c>
    </row>
    <row r="5" spans="1:11" ht="12.75">
      <c r="A5" s="18">
        <v>40118</v>
      </c>
      <c r="B5" s="3">
        <v>394.28</v>
      </c>
      <c r="C5" s="3"/>
      <c r="D5" s="3"/>
      <c r="E5" s="3">
        <v>385.39</v>
      </c>
      <c r="F5" s="3"/>
      <c r="G5" s="3"/>
      <c r="H5" s="3"/>
      <c r="I5" s="3">
        <f>E5-F5+G5-D5</f>
        <v>385.39</v>
      </c>
      <c r="J5" s="3">
        <f>I5*0.03</f>
        <v>11.561699999999998</v>
      </c>
      <c r="K5" s="3">
        <f>K4+B5+H5-I5-J5</f>
        <v>27.42830000000001</v>
      </c>
    </row>
    <row r="6" spans="1:11" ht="12.75">
      <c r="A6" s="18">
        <v>40148</v>
      </c>
      <c r="B6" s="3"/>
      <c r="C6" s="3"/>
      <c r="D6" s="3"/>
      <c r="E6" s="3"/>
      <c r="F6" s="3"/>
      <c r="G6" s="3"/>
      <c r="H6" s="3"/>
      <c r="I6" s="3">
        <f aca="true" t="shared" si="0" ref="I6:I16">E6-F6+G6-D6</f>
        <v>0</v>
      </c>
      <c r="J6" s="3">
        <f>I6*0.03</f>
        <v>0</v>
      </c>
      <c r="K6" s="3">
        <f aca="true" t="shared" si="1" ref="K6:K16">K5+B6+H6-I6-J6</f>
        <v>27.42830000000001</v>
      </c>
    </row>
    <row r="7" spans="1:11" ht="12.75">
      <c r="A7" s="18">
        <v>40179</v>
      </c>
      <c r="B7" s="3"/>
      <c r="C7" s="3"/>
      <c r="D7" s="3"/>
      <c r="E7" s="3"/>
      <c r="F7" s="3"/>
      <c r="G7" s="3"/>
      <c r="H7" s="3"/>
      <c r="I7" s="3">
        <f t="shared" si="0"/>
        <v>0</v>
      </c>
      <c r="J7" s="3">
        <f>I7*0.03</f>
        <v>0</v>
      </c>
      <c r="K7" s="3">
        <f t="shared" si="1"/>
        <v>27.42830000000001</v>
      </c>
    </row>
    <row r="8" spans="1:11" ht="12.75">
      <c r="A8" s="18">
        <v>40210</v>
      </c>
      <c r="B8" s="3">
        <v>735.3</v>
      </c>
      <c r="C8" s="3"/>
      <c r="D8" s="3"/>
      <c r="E8" s="3">
        <v>682.08</v>
      </c>
      <c r="F8" s="3">
        <v>32.55</v>
      </c>
      <c r="G8" s="3"/>
      <c r="H8" s="3"/>
      <c r="I8" s="3">
        <f t="shared" si="0"/>
        <v>649.5300000000001</v>
      </c>
      <c r="J8" s="3">
        <f>I8*0.03</f>
        <v>19.4859</v>
      </c>
      <c r="K8" s="3">
        <f t="shared" si="1"/>
        <v>93.7123999999999</v>
      </c>
    </row>
    <row r="9" spans="1:11" ht="12.75">
      <c r="A9" s="18">
        <v>40238</v>
      </c>
      <c r="B9" s="3"/>
      <c r="C9" s="3"/>
      <c r="D9" s="3"/>
      <c r="E9" s="3"/>
      <c r="F9" s="3"/>
      <c r="G9" s="3"/>
      <c r="H9" s="3"/>
      <c r="I9" s="3">
        <f t="shared" si="0"/>
        <v>0</v>
      </c>
      <c r="J9" s="3">
        <f>I9*0.02</f>
        <v>0</v>
      </c>
      <c r="K9" s="3">
        <f t="shared" si="1"/>
        <v>93.7123999999999</v>
      </c>
    </row>
    <row r="10" spans="1:11" ht="12.75">
      <c r="A10" s="18">
        <v>40269</v>
      </c>
      <c r="B10" s="3">
        <v>459.21</v>
      </c>
      <c r="C10" s="3"/>
      <c r="D10" s="3"/>
      <c r="E10" s="3">
        <f>511.65+17.05</f>
        <v>528.6999999999999</v>
      </c>
      <c r="F10" s="3">
        <v>12.51</v>
      </c>
      <c r="G10" s="3"/>
      <c r="H10" s="3"/>
      <c r="I10" s="3">
        <f t="shared" si="0"/>
        <v>516.1899999999999</v>
      </c>
      <c r="J10" s="3">
        <f aca="true" t="shared" si="2" ref="J10:J16">I10*0.02</f>
        <v>10.323799999999999</v>
      </c>
      <c r="K10" s="3">
        <f t="shared" si="1"/>
        <v>26.408599999999986</v>
      </c>
    </row>
    <row r="11" spans="1:11" ht="12.75">
      <c r="A11" s="18">
        <v>40299</v>
      </c>
      <c r="B11" s="3"/>
      <c r="C11" s="3"/>
      <c r="D11" s="3"/>
      <c r="E11" s="3"/>
      <c r="F11" s="3"/>
      <c r="G11" s="3"/>
      <c r="H11" s="3"/>
      <c r="I11" s="3">
        <f t="shared" si="0"/>
        <v>0</v>
      </c>
      <c r="J11" s="3">
        <f t="shared" si="2"/>
        <v>0</v>
      </c>
      <c r="K11" s="3">
        <f t="shared" si="1"/>
        <v>26.408599999999986</v>
      </c>
    </row>
    <row r="12" spans="1:11" ht="12.75">
      <c r="A12" s="18">
        <v>40330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>
        <f t="shared" si="2"/>
        <v>0</v>
      </c>
      <c r="K12" s="3">
        <f t="shared" si="1"/>
        <v>26.408599999999986</v>
      </c>
    </row>
    <row r="13" spans="1:11" ht="12.75">
      <c r="A13" s="18">
        <v>40360</v>
      </c>
      <c r="B13" s="3">
        <v>815.87</v>
      </c>
      <c r="C13" s="3"/>
      <c r="D13" s="3"/>
      <c r="E13" s="3">
        <v>747.6</v>
      </c>
      <c r="F13" s="3">
        <v>19.54</v>
      </c>
      <c r="G13" s="3"/>
      <c r="H13" s="3"/>
      <c r="I13" s="3">
        <f t="shared" si="0"/>
        <v>728.0600000000001</v>
      </c>
      <c r="J13" s="3">
        <f t="shared" si="2"/>
        <v>14.561200000000001</v>
      </c>
      <c r="K13" s="3">
        <f t="shared" si="1"/>
        <v>99.65739999999992</v>
      </c>
    </row>
    <row r="14" spans="1:11" ht="12.75">
      <c r="A14" s="18">
        <v>40391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>
        <f t="shared" si="2"/>
        <v>0</v>
      </c>
      <c r="K14" s="3">
        <f t="shared" si="1"/>
        <v>99.65739999999992</v>
      </c>
    </row>
    <row r="15" spans="1:11" ht="12.75">
      <c r="A15" s="18">
        <v>40422</v>
      </c>
      <c r="B15" s="3">
        <v>209.45</v>
      </c>
      <c r="C15" s="3"/>
      <c r="D15" s="3"/>
      <c r="E15" s="3">
        <v>231.1</v>
      </c>
      <c r="F15" s="3">
        <v>7.65</v>
      </c>
      <c r="G15" s="3"/>
      <c r="H15" s="3"/>
      <c r="I15" s="3">
        <f t="shared" si="0"/>
        <v>223.45</v>
      </c>
      <c r="J15" s="3">
        <f t="shared" si="2"/>
        <v>4.469</v>
      </c>
      <c r="K15" s="3">
        <f t="shared" si="1"/>
        <v>81.18839999999994</v>
      </c>
    </row>
    <row r="16" spans="1:11" ht="12.75">
      <c r="A16" s="18">
        <v>40452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>
        <f t="shared" si="2"/>
        <v>0</v>
      </c>
      <c r="K16" s="3">
        <f t="shared" si="1"/>
        <v>81.18839999999994</v>
      </c>
    </row>
    <row r="17" spans="1:11" ht="18">
      <c r="A17" s="1" t="s">
        <v>12</v>
      </c>
      <c r="B17" s="3">
        <f>SUM(B5:B16)</f>
        <v>2614.1099999999997</v>
      </c>
      <c r="C17" s="3">
        <f aca="true" t="shared" si="3" ref="C17:J17">SUM(C5:C16)</f>
        <v>0</v>
      </c>
      <c r="D17" s="3">
        <f t="shared" si="3"/>
        <v>0</v>
      </c>
      <c r="E17" s="3">
        <f t="shared" si="3"/>
        <v>2574.87</v>
      </c>
      <c r="F17" s="3">
        <f t="shared" si="3"/>
        <v>72.25</v>
      </c>
      <c r="G17" s="3">
        <f t="shared" si="3"/>
        <v>0</v>
      </c>
      <c r="H17" s="3">
        <f t="shared" si="3"/>
        <v>0</v>
      </c>
      <c r="I17" s="3">
        <f>SUM(I5:I16)</f>
        <v>2502.62</v>
      </c>
      <c r="J17" s="3">
        <f t="shared" si="3"/>
        <v>60.401599999999995</v>
      </c>
      <c r="K17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2.421875" style="0" customWidth="1"/>
    <col min="7" max="7" width="15.57421875" style="0" customWidth="1"/>
    <col min="8" max="8" width="13.57421875" style="0" customWidth="1"/>
    <col min="10" max="10" width="12.00390625" style="0" customWidth="1"/>
  </cols>
  <sheetData>
    <row r="1" spans="1:11" ht="23.25">
      <c r="A1" s="9" t="s">
        <v>28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>
      <c r="A3" s="1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1" t="s">
        <v>10</v>
      </c>
    </row>
    <row r="4" spans="1:12" ht="12.75">
      <c r="A4" s="18">
        <v>40087</v>
      </c>
      <c r="B4" s="3"/>
      <c r="C4" s="3"/>
      <c r="D4" s="3"/>
      <c r="E4" s="3"/>
      <c r="F4" s="3"/>
      <c r="G4" s="3"/>
      <c r="H4" s="3"/>
      <c r="I4" s="3"/>
      <c r="J4" s="3"/>
      <c r="K4" s="3">
        <v>31.32</v>
      </c>
      <c r="L4" t="s">
        <v>11</v>
      </c>
    </row>
    <row r="5" spans="1:11" ht="12.75">
      <c r="A5" s="18">
        <v>40118</v>
      </c>
      <c r="B5" s="26">
        <v>369.07</v>
      </c>
      <c r="C5" s="26"/>
      <c r="D5" s="26"/>
      <c r="E5" s="26">
        <v>372.09</v>
      </c>
      <c r="F5" s="26"/>
      <c r="G5" s="26"/>
      <c r="H5" s="26"/>
      <c r="I5" s="3">
        <f>E5-F5+G5-D5</f>
        <v>372.09</v>
      </c>
      <c r="J5" s="3">
        <f>I5*0.03</f>
        <v>11.1627</v>
      </c>
      <c r="K5" s="3">
        <f>K4+B5-H5-I5-J5</f>
        <v>17.13730000000001</v>
      </c>
    </row>
    <row r="6" spans="1:11" ht="12.75">
      <c r="A6" s="18">
        <v>40148</v>
      </c>
      <c r="B6" s="26">
        <v>382.9</v>
      </c>
      <c r="C6" s="26"/>
      <c r="D6" s="26"/>
      <c r="E6" s="26">
        <v>384.36</v>
      </c>
      <c r="F6" s="26"/>
      <c r="G6" s="26"/>
      <c r="H6" s="26"/>
      <c r="I6" s="3">
        <f aca="true" t="shared" si="0" ref="I6:I16">E6-F6+G6-D6</f>
        <v>384.36</v>
      </c>
      <c r="J6" s="3">
        <f>I6*0.03</f>
        <v>11.5308</v>
      </c>
      <c r="K6" s="3">
        <f aca="true" t="shared" si="1" ref="K6:K16">K5+B6-H6-I6-J6</f>
        <v>4.146499999999946</v>
      </c>
    </row>
    <row r="7" spans="1:11" ht="12.75">
      <c r="A7" s="18">
        <v>40179</v>
      </c>
      <c r="B7" s="26">
        <v>504.64</v>
      </c>
      <c r="C7" s="26"/>
      <c r="D7" s="26"/>
      <c r="E7" s="26">
        <v>420.57</v>
      </c>
      <c r="F7" s="26"/>
      <c r="G7" s="26"/>
      <c r="H7" s="26"/>
      <c r="I7" s="3">
        <f t="shared" si="0"/>
        <v>420.57</v>
      </c>
      <c r="J7" s="3">
        <f>I7*0.03</f>
        <v>12.617099999999999</v>
      </c>
      <c r="K7" s="3">
        <f t="shared" si="1"/>
        <v>75.59939999999995</v>
      </c>
    </row>
    <row r="8" spans="1:11" ht="12.75">
      <c r="A8" s="18">
        <v>40210</v>
      </c>
      <c r="B8" s="26">
        <v>323.17</v>
      </c>
      <c r="C8" s="26"/>
      <c r="D8" s="26"/>
      <c r="E8" s="26">
        <f>290.64+1.47</f>
        <v>292.11</v>
      </c>
      <c r="F8" s="26">
        <v>10.8</v>
      </c>
      <c r="G8" s="26">
        <v>0</v>
      </c>
      <c r="H8" s="26"/>
      <c r="I8" s="3">
        <f t="shared" si="0"/>
        <v>281.31</v>
      </c>
      <c r="J8" s="3">
        <f>I8*0.03</f>
        <v>8.4393</v>
      </c>
      <c r="K8" s="3">
        <f t="shared" si="1"/>
        <v>109.02009999999996</v>
      </c>
    </row>
    <row r="9" spans="1:11" ht="12.75">
      <c r="A9" s="18">
        <v>40238</v>
      </c>
      <c r="B9" s="26">
        <v>565.28</v>
      </c>
      <c r="C9" s="26"/>
      <c r="D9" s="26"/>
      <c r="E9" s="26">
        <v>533.59</v>
      </c>
      <c r="F9" s="26"/>
      <c r="G9" s="26"/>
      <c r="H9" s="26"/>
      <c r="I9" s="3">
        <f t="shared" si="0"/>
        <v>533.59</v>
      </c>
      <c r="J9" s="3">
        <f>I9*0.02</f>
        <v>10.671800000000001</v>
      </c>
      <c r="K9" s="3">
        <f t="shared" si="1"/>
        <v>130.0382999999999</v>
      </c>
    </row>
    <row r="10" spans="1:11" ht="12.75">
      <c r="A10" s="18">
        <v>40269</v>
      </c>
      <c r="B10" s="26">
        <v>435.61</v>
      </c>
      <c r="C10" s="26"/>
      <c r="D10" s="26"/>
      <c r="E10" s="26">
        <v>419.45</v>
      </c>
      <c r="F10" s="26"/>
      <c r="G10" s="26"/>
      <c r="H10" s="26"/>
      <c r="I10" s="3">
        <f t="shared" si="0"/>
        <v>419.45</v>
      </c>
      <c r="J10" s="3">
        <f aca="true" t="shared" si="2" ref="J10:J16">I10*0.02</f>
        <v>8.389</v>
      </c>
      <c r="K10" s="3">
        <f t="shared" si="1"/>
        <v>137.80929999999995</v>
      </c>
    </row>
    <row r="11" spans="1:11" ht="12.75">
      <c r="A11" s="18">
        <v>40299</v>
      </c>
      <c r="B11" s="26">
        <v>513.23</v>
      </c>
      <c r="C11" s="26"/>
      <c r="D11" s="26"/>
      <c r="E11" s="26">
        <v>457.52</v>
      </c>
      <c r="F11" s="26"/>
      <c r="G11" s="26"/>
      <c r="H11" s="26"/>
      <c r="I11" s="3">
        <f t="shared" si="0"/>
        <v>457.52</v>
      </c>
      <c r="J11" s="3">
        <f t="shared" si="2"/>
        <v>9.1504</v>
      </c>
      <c r="K11" s="3">
        <f t="shared" si="1"/>
        <v>184.36889999999994</v>
      </c>
    </row>
    <row r="12" spans="1:11" ht="12.75">
      <c r="A12" s="18">
        <v>40330</v>
      </c>
      <c r="B12" s="26">
        <v>339.08</v>
      </c>
      <c r="C12" s="26"/>
      <c r="D12" s="26"/>
      <c r="E12" s="26">
        <v>355.11</v>
      </c>
      <c r="F12" s="26"/>
      <c r="G12" s="26"/>
      <c r="H12" s="26"/>
      <c r="I12" s="3">
        <f t="shared" si="0"/>
        <v>355.11</v>
      </c>
      <c r="J12" s="3">
        <f t="shared" si="2"/>
        <v>7.102200000000001</v>
      </c>
      <c r="K12" s="3">
        <f t="shared" si="1"/>
        <v>161.23669999999984</v>
      </c>
    </row>
    <row r="13" spans="1:11" ht="12.75">
      <c r="A13" s="18">
        <v>40360</v>
      </c>
      <c r="B13" s="26">
        <v>535.66</v>
      </c>
      <c r="C13" s="26"/>
      <c r="D13" s="26"/>
      <c r="E13" s="26">
        <v>584.04</v>
      </c>
      <c r="F13" s="26">
        <v>62.85</v>
      </c>
      <c r="G13" s="26"/>
      <c r="H13" s="26"/>
      <c r="I13" s="3">
        <f t="shared" si="0"/>
        <v>521.1899999999999</v>
      </c>
      <c r="J13" s="3">
        <f t="shared" si="2"/>
        <v>10.423799999999998</v>
      </c>
      <c r="K13" s="3">
        <f t="shared" si="1"/>
        <v>165.28289999999984</v>
      </c>
    </row>
    <row r="14" spans="1:11" ht="12.75">
      <c r="A14" s="18">
        <v>40391</v>
      </c>
      <c r="B14" s="26"/>
      <c r="C14" s="26"/>
      <c r="D14" s="26"/>
      <c r="E14" s="26"/>
      <c r="F14" s="26"/>
      <c r="G14" s="26"/>
      <c r="H14" s="26"/>
      <c r="I14" s="3">
        <f t="shared" si="0"/>
        <v>0</v>
      </c>
      <c r="J14" s="3">
        <f t="shared" si="2"/>
        <v>0</v>
      </c>
      <c r="K14" s="3">
        <f t="shared" si="1"/>
        <v>165.28289999999984</v>
      </c>
    </row>
    <row r="15" spans="1:11" ht="12.75">
      <c r="A15" s="18">
        <v>40422</v>
      </c>
      <c r="B15" s="26">
        <v>542</v>
      </c>
      <c r="C15" s="26"/>
      <c r="D15" s="26"/>
      <c r="E15" s="26">
        <v>551.13</v>
      </c>
      <c r="F15" s="26"/>
      <c r="G15" s="26"/>
      <c r="H15" s="26">
        <v>2</v>
      </c>
      <c r="I15" s="3">
        <f t="shared" si="0"/>
        <v>551.13</v>
      </c>
      <c r="J15" s="3">
        <f t="shared" si="2"/>
        <v>11.0226</v>
      </c>
      <c r="K15" s="3">
        <f t="shared" si="1"/>
        <v>143.1302999999998</v>
      </c>
    </row>
    <row r="16" spans="1:11" ht="12.75">
      <c r="A16" s="18">
        <v>40452</v>
      </c>
      <c r="B16" s="26">
        <v>474.31</v>
      </c>
      <c r="C16" s="26"/>
      <c r="D16" s="26"/>
      <c r="E16" s="26">
        <v>541.14</v>
      </c>
      <c r="F16" s="26"/>
      <c r="G16" s="26"/>
      <c r="H16" s="26"/>
      <c r="I16" s="3">
        <f t="shared" si="0"/>
        <v>541.14</v>
      </c>
      <c r="J16" s="3">
        <f t="shared" si="2"/>
        <v>10.822799999999999</v>
      </c>
      <c r="K16" s="3">
        <f t="shared" si="1"/>
        <v>65.47749999999976</v>
      </c>
    </row>
    <row r="17" spans="1:11" ht="18">
      <c r="A17" s="1" t="s">
        <v>12</v>
      </c>
      <c r="B17" s="3">
        <f>SUM(B5:B16)</f>
        <v>4984.950000000001</v>
      </c>
      <c r="C17" s="3">
        <f aca="true" t="shared" si="3" ref="C17:J17">SUM(C5:C16)</f>
        <v>0</v>
      </c>
      <c r="D17" s="3">
        <f t="shared" si="3"/>
        <v>0</v>
      </c>
      <c r="E17" s="3">
        <f t="shared" si="3"/>
        <v>4911.110000000001</v>
      </c>
      <c r="F17" s="3">
        <f t="shared" si="3"/>
        <v>73.65</v>
      </c>
      <c r="G17" s="3">
        <f t="shared" si="3"/>
        <v>0</v>
      </c>
      <c r="H17" s="3">
        <f t="shared" si="3"/>
        <v>2</v>
      </c>
      <c r="I17" s="3">
        <f>SUM(I5:I16)</f>
        <v>4837.46</v>
      </c>
      <c r="J17" s="3">
        <f t="shared" si="3"/>
        <v>111.3325</v>
      </c>
      <c r="K17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0.140625" style="0" bestFit="1" customWidth="1"/>
    <col min="2" max="2" width="9.140625" style="3" customWidth="1"/>
    <col min="8" max="8" width="11.421875" style="3" customWidth="1"/>
    <col min="9" max="9" width="9.140625" style="3" customWidth="1"/>
  </cols>
  <sheetData>
    <row r="1" spans="1:12" ht="15.75">
      <c r="A1" s="10" t="s">
        <v>14</v>
      </c>
      <c r="B1" s="11"/>
      <c r="C1" s="8"/>
      <c r="D1" s="8"/>
      <c r="E1" s="8"/>
      <c r="F1" s="8"/>
      <c r="G1" s="8"/>
      <c r="H1" s="11"/>
      <c r="I1" s="11"/>
      <c r="J1" s="8"/>
      <c r="K1" s="8"/>
      <c r="L1" s="8"/>
    </row>
    <row r="2" spans="1:12" ht="12.75">
      <c r="A2" s="8"/>
      <c r="B2" s="12" t="s">
        <v>15</v>
      </c>
      <c r="C2" s="8"/>
      <c r="D2" s="8"/>
      <c r="E2" s="8"/>
      <c r="F2" s="6" t="s">
        <v>19</v>
      </c>
      <c r="G2" s="8"/>
      <c r="H2" s="11"/>
      <c r="I2" s="11"/>
      <c r="J2" s="8"/>
      <c r="K2" s="8"/>
      <c r="L2" s="8"/>
    </row>
    <row r="3" spans="1:12" ht="12.75">
      <c r="A3" s="6" t="s">
        <v>0</v>
      </c>
      <c r="B3" s="13" t="s">
        <v>16</v>
      </c>
      <c r="C3" s="6" t="s">
        <v>17</v>
      </c>
      <c r="D3" s="6" t="s">
        <v>18</v>
      </c>
      <c r="E3" s="6" t="s">
        <v>21</v>
      </c>
      <c r="F3" s="5" t="s">
        <v>20</v>
      </c>
      <c r="G3" s="6" t="s">
        <v>4</v>
      </c>
      <c r="H3" s="12" t="s">
        <v>67</v>
      </c>
      <c r="I3" s="12" t="s">
        <v>18</v>
      </c>
      <c r="J3" s="6" t="s">
        <v>22</v>
      </c>
      <c r="K3" s="6" t="s">
        <v>9</v>
      </c>
      <c r="L3" s="6" t="s">
        <v>10</v>
      </c>
    </row>
    <row r="4" spans="1:12" ht="12.75">
      <c r="A4" s="18">
        <v>40087</v>
      </c>
      <c r="K4">
        <v>1255.16</v>
      </c>
      <c r="L4" s="7" t="s">
        <v>11</v>
      </c>
    </row>
    <row r="5" spans="1:11" ht="12.75">
      <c r="A5" s="18">
        <v>40118</v>
      </c>
      <c r="B5" s="3">
        <f>Grp2Frenchwood!J5+Grp3Central!J5+Grp4Fulwood!J5+Grp5Penwortham!J5+Grp9Longridge!J5+Grp11Rainbow!J5</f>
        <v>71.6937</v>
      </c>
      <c r="C5" s="15">
        <f>Grp2Frenchwood!H5+Grp3Central!H5+Grp4Fulwood!H5+Grp5Penwortham!H5+Grp9Longridge!H5+Grp11Rainbow!H5</f>
        <v>0</v>
      </c>
      <c r="D5" s="25"/>
      <c r="E5" s="3">
        <f>B5+C5+D5</f>
        <v>71.6937</v>
      </c>
      <c r="F5" s="15">
        <f>Cash!F5+Cash!G5</f>
        <v>96.0916</v>
      </c>
      <c r="G5" s="15">
        <f>Grp2Frenchwood!C5+Grp3Central!C5+Grp4Fulwood!C5+Grp5Penwortham!C5+Grp9Longridge!C5+Grp11Rainbow!C5</f>
        <v>0</v>
      </c>
      <c r="H5" s="15">
        <f>Grp2Frenchwood!D5+Grp3Central!D5+Grp4Fulwood!D5+Grp5Penwortham!D5+Grp9Longridge!D5+Grp11Rainbow!D5</f>
        <v>0</v>
      </c>
      <c r="I5" s="26"/>
      <c r="J5" s="15">
        <f>F5+G5+H5+I5</f>
        <v>96.0916</v>
      </c>
      <c r="K5" s="3">
        <f aca="true" t="shared" si="0" ref="K5:K16">K4+E5-J5</f>
        <v>1230.7621000000001</v>
      </c>
    </row>
    <row r="6" spans="1:11" ht="12.75">
      <c r="A6" s="18">
        <v>40148</v>
      </c>
      <c r="B6" s="3">
        <f>Grp2Frenchwood!J6+Grp3Central!J6+Grp4Fulwood!J6+Grp5Penwortham!J6+Grp9Longridge!J6+Grp11Rainbow!J6</f>
        <v>19.513199999999998</v>
      </c>
      <c r="C6" s="15">
        <f>Grp2Frenchwood!H6+Grp3Central!H6+Grp4Fulwood!H6+Grp5Penwortham!H6+Grp9Longridge!H6+Grp11Rainbow!H6</f>
        <v>0</v>
      </c>
      <c r="D6" s="25"/>
      <c r="E6" s="3">
        <f aca="true" t="shared" si="1" ref="E6:E16">B6+C6+D6</f>
        <v>19.513199999999998</v>
      </c>
      <c r="F6" s="15">
        <f>Cash!F6+Cash!G6</f>
        <v>26.5176</v>
      </c>
      <c r="G6" s="15">
        <f>Grp2Frenchwood!C6+Grp3Central!C6+Grp4Fulwood!C6+Grp5Penwortham!C6+Grp9Longridge!C6+Grp11Rainbow!C6</f>
        <v>0</v>
      </c>
      <c r="H6" s="15">
        <f>Grp2Frenchwood!D6+Grp3Central!D6+Grp4Fulwood!D6+Grp5Penwortham!D6+Grp9Longridge!D6+Grp11Rainbow!D6</f>
        <v>0</v>
      </c>
      <c r="I6" s="26"/>
      <c r="J6" s="15">
        <f aca="true" t="shared" si="2" ref="J6:J16">F6+G6+H6+I6</f>
        <v>26.5176</v>
      </c>
      <c r="K6" s="3">
        <f t="shared" si="0"/>
        <v>1223.7577000000003</v>
      </c>
    </row>
    <row r="7" spans="1:11" ht="12.75">
      <c r="A7" s="18">
        <v>40179</v>
      </c>
      <c r="B7" s="3">
        <f>Grp2Frenchwood!J7+Grp3Central!J7+Grp4Fulwood!J7+Grp5Penwortham!J7+Grp9Longridge!J7+Grp11Rainbow!J7</f>
        <v>58.642199999999995</v>
      </c>
      <c r="C7" s="15">
        <f>Grp2Frenchwood!H7+Grp3Central!H7+Grp4Fulwood!H7+Grp5Penwortham!H7+Grp9Longridge!H7+Grp11Rainbow!H7</f>
        <v>0</v>
      </c>
      <c r="D7" s="25"/>
      <c r="E7" s="3">
        <f t="shared" si="1"/>
        <v>58.642199999999995</v>
      </c>
      <c r="F7" s="15">
        <f>Cash!F7+Cash!G7</f>
        <v>83.1896</v>
      </c>
      <c r="G7" s="15">
        <f>Grp2Frenchwood!C7+Grp3Central!C7+Grp4Fulwood!C7+Grp5Penwortham!C7+Grp9Longridge!C7+Grp11Rainbow!C7</f>
        <v>0</v>
      </c>
      <c r="H7" s="15">
        <f>Grp2Frenchwood!D7+Grp3Central!D7+Grp4Fulwood!D7+Grp5Penwortham!D7+Grp9Longridge!D7+Grp11Rainbow!D7</f>
        <v>0</v>
      </c>
      <c r="I7" s="26">
        <v>0</v>
      </c>
      <c r="J7" s="15">
        <f t="shared" si="2"/>
        <v>83.1896</v>
      </c>
      <c r="K7" s="3">
        <f t="shared" si="0"/>
        <v>1199.2103000000004</v>
      </c>
    </row>
    <row r="8" spans="1:11" ht="12.75">
      <c r="A8" s="18">
        <v>40210</v>
      </c>
      <c r="B8" s="3">
        <f>Grp2Frenchwood!J8+Grp3Central!J8+Grp4Fulwood!J8+Grp5Penwortham!J8+Grp9Longridge!J8+Grp11Rainbow!J8</f>
        <v>37.4061</v>
      </c>
      <c r="C8" s="15">
        <f>Grp2Frenchwood!H8+Grp3Central!H8+Grp4Fulwood!H8+Grp5Penwortham!H8+Grp9Longridge!H8+Grp11Rainbow!H8</f>
        <v>0</v>
      </c>
      <c r="D8" s="25"/>
      <c r="E8" s="3">
        <f t="shared" si="1"/>
        <v>37.4061</v>
      </c>
      <c r="F8" s="15">
        <f>Cash!F8+Cash!G8</f>
        <v>50.37480000000001</v>
      </c>
      <c r="G8" s="15">
        <f>Grp2Frenchwood!C8+Grp3Central!C8+Grp4Fulwood!C8+Grp5Penwortham!C8+Grp9Longridge!C8+Grp11Rainbow!C8</f>
        <v>0</v>
      </c>
      <c r="H8" s="15">
        <f>Grp2Frenchwood!D8+Grp3Central!D8+Grp4Fulwood!D8+Grp5Penwortham!D8+Grp9Longridge!D8+Grp11Rainbow!D8</f>
        <v>0.88</v>
      </c>
      <c r="I8" s="26">
        <v>50</v>
      </c>
      <c r="J8" s="15">
        <f t="shared" si="2"/>
        <v>101.25480000000002</v>
      </c>
      <c r="K8" s="3">
        <f t="shared" si="0"/>
        <v>1135.3616000000004</v>
      </c>
    </row>
    <row r="9" spans="1:11" ht="12.75">
      <c r="A9" s="18">
        <v>40238</v>
      </c>
      <c r="B9" s="3">
        <f>Grp2Frenchwood!J9+Grp3Central!J9+Grp4Fulwood!J9+Grp5Penwortham!J9+Grp9Longridge!J9+Grp11Rainbow!J9</f>
        <v>34.112399999999994</v>
      </c>
      <c r="C9" s="15">
        <f>Grp2Frenchwood!H9+Grp3Central!H9+Grp4Fulwood!H9+Grp5Penwortham!H9+Grp9Longridge!H9+Grp11Rainbow!H9</f>
        <v>0</v>
      </c>
      <c r="D9" s="25"/>
      <c r="E9" s="3">
        <f t="shared" si="1"/>
        <v>34.112399999999994</v>
      </c>
      <c r="F9" s="15">
        <f>Cash!F9+Cash!G9</f>
        <v>85.781</v>
      </c>
      <c r="G9" s="15">
        <f>Grp2Frenchwood!C9+Grp3Central!C9+Grp4Fulwood!C9+Grp5Penwortham!C9+Grp9Longridge!C9+Grp11Rainbow!C9</f>
        <v>0</v>
      </c>
      <c r="H9" s="15">
        <f>Grp2Frenchwood!D9+Grp3Central!D9+Grp4Fulwood!D9+Grp5Penwortham!D9+Grp9Longridge!D9+Grp11Rainbow!D9</f>
        <v>0</v>
      </c>
      <c r="I9" s="26"/>
      <c r="J9" s="15">
        <f t="shared" si="2"/>
        <v>85.781</v>
      </c>
      <c r="K9" s="3">
        <f t="shared" si="0"/>
        <v>1083.6930000000004</v>
      </c>
    </row>
    <row r="10" spans="1:11" ht="12.75">
      <c r="A10" s="18">
        <v>40269</v>
      </c>
      <c r="B10" s="3">
        <f>Grp2Frenchwood!J10+Grp3Central!J10+Grp4Fulwood!J10+Grp5Penwortham!J10+Grp9Longridge!J10+Grp11Rainbow!J10</f>
        <v>24.5566</v>
      </c>
      <c r="C10" s="15">
        <f>Grp2Frenchwood!H10+Grp3Central!H10+Grp4Fulwood!H10+Grp5Penwortham!H10+Grp9Longridge!H10+Grp11Rainbow!H10</f>
        <v>0</v>
      </c>
      <c r="D10" s="25"/>
      <c r="E10" s="3">
        <f t="shared" si="1"/>
        <v>24.5566</v>
      </c>
      <c r="F10" s="15">
        <f>Cash!F10+Cash!G10</f>
        <v>61.8915</v>
      </c>
      <c r="G10" s="15">
        <f>Grp2Frenchwood!C10+Grp3Central!C10+Grp4Fulwood!C10+Grp5Penwortham!C10+Grp9Longridge!C10+Grp11Rainbow!C10</f>
        <v>0</v>
      </c>
      <c r="H10" s="15">
        <f>Grp2Frenchwood!D10+Grp3Central!D10+Grp4Fulwood!D10+Grp5Penwortham!D10+Grp9Longridge!D10+Grp11Rainbow!D10</f>
        <v>0</v>
      </c>
      <c r="I10" s="26"/>
      <c r="J10" s="15">
        <f t="shared" si="2"/>
        <v>61.8915</v>
      </c>
      <c r="K10" s="3">
        <f t="shared" si="0"/>
        <v>1046.3581000000004</v>
      </c>
    </row>
    <row r="11" spans="1:11" ht="12.75">
      <c r="A11" s="18">
        <v>40299</v>
      </c>
      <c r="B11" s="3">
        <f>Grp2Frenchwood!J11+Grp3Central!J11+Grp4Fulwood!J11+Grp5Penwortham!J11+Grp9Longridge!J11+Grp11Rainbow!J11</f>
        <v>28.2598</v>
      </c>
      <c r="C11" s="15">
        <f>Grp2Frenchwood!H11+Grp3Central!H11+Grp4Fulwood!H11+Grp5Penwortham!H11+Grp9Longridge!H11+Grp11Rainbow!H11</f>
        <v>0</v>
      </c>
      <c r="D11" s="25"/>
      <c r="E11" s="3">
        <f t="shared" si="1"/>
        <v>28.2598</v>
      </c>
      <c r="F11" s="15">
        <f>Cash!F11+Cash!G11</f>
        <v>72.64950000000002</v>
      </c>
      <c r="G11" s="15">
        <f>Grp2Frenchwood!C11+Grp3Central!C11+Grp4Fulwood!C11+Grp5Penwortham!C11+Grp9Longridge!C11+Grp11Rainbow!C11</f>
        <v>0</v>
      </c>
      <c r="H11" s="15">
        <f>Grp2Frenchwood!D11+Grp3Central!D11+Grp4Fulwood!D11+Grp5Penwortham!D11+Grp9Longridge!D11+Grp11Rainbow!D11</f>
        <v>0</v>
      </c>
      <c r="I11" s="26"/>
      <c r="J11" s="15">
        <f t="shared" si="2"/>
        <v>72.64950000000002</v>
      </c>
      <c r="K11" s="3">
        <f t="shared" si="0"/>
        <v>1001.9684000000004</v>
      </c>
    </row>
    <row r="12" spans="1:11" ht="12.75">
      <c r="A12" s="18">
        <v>40330</v>
      </c>
      <c r="B12" s="3">
        <f>Grp2Frenchwood!J12+Grp3Central!J12+Grp4Fulwood!J12+Grp5Penwortham!J12+Grp9Longridge!J12+Grp11Rainbow!J12</f>
        <v>16.4522</v>
      </c>
      <c r="C12" s="15">
        <f>Grp2Frenchwood!H12+Grp3Central!H12+Grp4Fulwood!H12+Grp5Penwortham!H12+Grp9Longridge!H12+Grp11Rainbow!H12</f>
        <v>2</v>
      </c>
      <c r="D12" s="25"/>
      <c r="E12" s="3">
        <f t="shared" si="1"/>
        <v>18.4522</v>
      </c>
      <c r="F12" s="15">
        <f>Cash!F12+Cash!G12</f>
        <v>41.630500000000005</v>
      </c>
      <c r="G12" s="15">
        <f>Grp2Frenchwood!C12+Grp3Central!C12+Grp4Fulwood!C12+Grp5Penwortham!C12+Grp9Longridge!C12+Grp11Rainbow!C12</f>
        <v>0</v>
      </c>
      <c r="H12" s="15">
        <f>Grp2Frenchwood!D12+Grp3Central!D12+Grp4Fulwood!D12+Grp5Penwortham!D12+Grp9Longridge!D12+Grp11Rainbow!D12</f>
        <v>0</v>
      </c>
      <c r="I12" s="26"/>
      <c r="J12" s="15">
        <f t="shared" si="2"/>
        <v>41.630500000000005</v>
      </c>
      <c r="K12" s="3">
        <f t="shared" si="0"/>
        <v>978.7901000000004</v>
      </c>
    </row>
    <row r="13" spans="1:11" ht="12.75">
      <c r="A13" s="18">
        <v>40360</v>
      </c>
      <c r="B13" s="3">
        <f>Grp2Frenchwood!J13+Grp3Central!J13+Grp4Fulwood!J13+Grp5Penwortham!J13+Grp9Longridge!J13+Grp11Rainbow!J13</f>
        <v>59.9872</v>
      </c>
      <c r="C13" s="15">
        <f>Grp2Frenchwood!H13+Grp3Central!H13+Grp4Fulwood!H13+Grp5Penwortham!H13+Grp9Longridge!H13+Grp11Rainbow!H13</f>
        <v>0</v>
      </c>
      <c r="D13" s="25"/>
      <c r="E13" s="3">
        <f t="shared" si="1"/>
        <v>59.9872</v>
      </c>
      <c r="F13" s="15">
        <f>Cash!F13+Cash!G13</f>
        <v>150.96800000000002</v>
      </c>
      <c r="G13" s="15">
        <f>Grp2Frenchwood!C13+Grp3Central!C13+Grp4Fulwood!C13+Grp5Penwortham!C13+Grp9Longridge!C13+Grp11Rainbow!C13</f>
        <v>0</v>
      </c>
      <c r="H13" s="15">
        <f>Grp2Frenchwood!D13+Grp3Central!D13+Grp4Fulwood!D13+Grp5Penwortham!D13+Grp9Longridge!D13+Grp11Rainbow!D13</f>
        <v>0</v>
      </c>
      <c r="I13" s="26"/>
      <c r="J13" s="15">
        <f t="shared" si="2"/>
        <v>150.96800000000002</v>
      </c>
      <c r="K13" s="3">
        <f t="shared" si="0"/>
        <v>887.8093000000003</v>
      </c>
    </row>
    <row r="14" spans="1:11" ht="12.75">
      <c r="A14" s="18">
        <v>40391</v>
      </c>
      <c r="B14" s="3">
        <f>Grp2Frenchwood!J14+Grp3Central!J14+Grp4Fulwood!J14+Grp5Penwortham!J14+Grp9Longridge!J14+Grp11Rainbow!J14</f>
        <v>0</v>
      </c>
      <c r="C14" s="15">
        <f>Grp2Frenchwood!H14+Grp3Central!H14+Grp4Fulwood!H14+Grp5Penwortham!H14+Grp9Longridge!H14+Grp11Rainbow!H14</f>
        <v>0</v>
      </c>
      <c r="D14" s="25"/>
      <c r="E14" s="3">
        <f t="shared" si="1"/>
        <v>0</v>
      </c>
      <c r="F14" s="15">
        <f>Cash!F14+Cash!G14</f>
        <v>0</v>
      </c>
      <c r="G14" s="15">
        <f>Grp2Frenchwood!C14+Grp3Central!C14+Grp4Fulwood!C14+Grp5Penwortham!C14+Grp9Longridge!C14+Grp11Rainbow!C14</f>
        <v>0</v>
      </c>
      <c r="H14" s="15">
        <f>Grp2Frenchwood!D14+Grp3Central!D14+Grp4Fulwood!D14+Grp5Penwortham!D14+Grp9Longridge!D14+Grp11Rainbow!D14</f>
        <v>0</v>
      </c>
      <c r="I14" s="26"/>
      <c r="J14" s="15">
        <f t="shared" si="2"/>
        <v>0</v>
      </c>
      <c r="K14" s="3">
        <f t="shared" si="0"/>
        <v>887.8093000000003</v>
      </c>
    </row>
    <row r="15" spans="1:11" ht="12.75">
      <c r="A15" s="18">
        <v>40422</v>
      </c>
      <c r="B15" s="3">
        <f>Grp2Frenchwood!J15+Grp3Central!J15+Grp4Fulwood!J15+Grp5Penwortham!J15+Grp9Longridge!J15+Grp11Rainbow!J15</f>
        <v>40.7594</v>
      </c>
      <c r="C15" s="15">
        <f>Grp2Frenchwood!H15+Grp3Central!H15+Grp4Fulwood!H15+Grp5Penwortham!H15+Grp9Longridge!H15+Grp11Rainbow!H15</f>
        <v>2</v>
      </c>
      <c r="D15" s="25"/>
      <c r="E15" s="3">
        <f t="shared" si="1"/>
        <v>42.7594</v>
      </c>
      <c r="F15" s="15">
        <f>Cash!F15+Cash!G15</f>
        <v>111.89850000000001</v>
      </c>
      <c r="G15" s="15">
        <f>Grp2Frenchwood!C15+Grp3Central!C15+Grp4Fulwood!C15+Grp5Penwortham!C15+Grp9Longridge!C15+Grp11Rainbow!C15</f>
        <v>0</v>
      </c>
      <c r="H15" s="15">
        <f>Grp2Frenchwood!D15+Grp3Central!D15+Grp4Fulwood!D15+Grp5Penwortham!D15+Grp9Longridge!D15+Grp11Rainbow!D15</f>
        <v>0</v>
      </c>
      <c r="I15" s="26"/>
      <c r="J15" s="15">
        <f t="shared" si="2"/>
        <v>111.89850000000001</v>
      </c>
      <c r="K15" s="3">
        <f t="shared" si="0"/>
        <v>818.6702000000004</v>
      </c>
    </row>
    <row r="16" spans="1:11" ht="12.75">
      <c r="A16" s="18">
        <v>40452</v>
      </c>
      <c r="B16" s="3">
        <f>Grp2Frenchwood!J16+Grp3Central!J16+Grp4Fulwood!J16+Grp5Penwortham!J16+Grp9Longridge!J16+Grp11Rainbow!J16</f>
        <v>18.841</v>
      </c>
      <c r="C16" s="15">
        <f>Grp2Frenchwood!H16+Grp3Central!H16+Grp4Fulwood!H16+Grp5Penwortham!H16+Grp9Longridge!H16+Grp11Rainbow!H16</f>
        <v>0</v>
      </c>
      <c r="D16" s="25">
        <v>505.86</v>
      </c>
      <c r="E16" s="3">
        <f t="shared" si="1"/>
        <v>524.701</v>
      </c>
      <c r="F16" s="15">
        <f>Cash!F16+Cash!G16</f>
        <v>49.6025</v>
      </c>
      <c r="G16" s="15">
        <f>Grp2Frenchwood!C16+Grp3Central!C16+Grp4Fulwood!C16+Grp5Penwortham!C16+Grp9Longridge!C16+Grp11Rainbow!C16</f>
        <v>0</v>
      </c>
      <c r="H16" s="15">
        <f>Grp2Frenchwood!D16+Grp3Central!D16+Grp4Fulwood!D16+Grp5Penwortham!D16+Grp9Longridge!D16+Grp11Rainbow!D16</f>
        <v>0</v>
      </c>
      <c r="I16" s="26"/>
      <c r="J16" s="15">
        <f t="shared" si="2"/>
        <v>49.6025</v>
      </c>
      <c r="K16" s="3">
        <f t="shared" si="0"/>
        <v>1293.7687000000005</v>
      </c>
    </row>
    <row r="17" spans="1:10" ht="18">
      <c r="A17" s="22" t="s">
        <v>12</v>
      </c>
      <c r="B17" s="3">
        <f>SUM(B5:B16)</f>
        <v>410.2238</v>
      </c>
      <c r="C17" s="3">
        <f aca="true" t="shared" si="3" ref="C17:J17">SUM(C5:C16)</f>
        <v>4</v>
      </c>
      <c r="D17" s="3">
        <f t="shared" si="3"/>
        <v>505.86</v>
      </c>
      <c r="E17" s="3">
        <f t="shared" si="3"/>
        <v>920.0838</v>
      </c>
      <c r="F17" s="3">
        <f t="shared" si="3"/>
        <v>830.5951</v>
      </c>
      <c r="G17" s="3">
        <f t="shared" si="3"/>
        <v>0</v>
      </c>
      <c r="H17" s="3">
        <f t="shared" si="3"/>
        <v>0.88</v>
      </c>
      <c r="I17" s="3">
        <f t="shared" si="3"/>
        <v>50</v>
      </c>
      <c r="J17" s="3">
        <f t="shared" si="3"/>
        <v>881.4751000000001</v>
      </c>
    </row>
    <row r="18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3.421875" style="15" customWidth="1"/>
    <col min="3" max="3" width="14.7109375" style="15" customWidth="1"/>
    <col min="4" max="4" width="13.8515625" style="15" customWidth="1"/>
    <col min="5" max="5" width="14.28125" style="15" customWidth="1"/>
    <col min="6" max="8" width="9.28125" style="15" bestFit="1" customWidth="1"/>
    <col min="9" max="9" width="13.7109375" style="15" customWidth="1"/>
    <col min="10" max="10" width="10.28125" style="15" bestFit="1" customWidth="1"/>
  </cols>
  <sheetData>
    <row r="1" ht="15.75">
      <c r="A1" s="10" t="s">
        <v>29</v>
      </c>
    </row>
    <row r="2" ht="12.75"/>
    <row r="3" spans="1:11" ht="15.75">
      <c r="A3" s="17" t="s">
        <v>0</v>
      </c>
      <c r="B3" s="15" t="s">
        <v>37</v>
      </c>
      <c r="C3" s="15" t="s">
        <v>18</v>
      </c>
      <c r="D3" s="15" t="s">
        <v>21</v>
      </c>
      <c r="E3" s="15" t="s">
        <v>38</v>
      </c>
      <c r="F3" s="15" t="s">
        <v>20</v>
      </c>
      <c r="G3" s="15" t="s">
        <v>39</v>
      </c>
      <c r="H3" s="15" t="s">
        <v>18</v>
      </c>
      <c r="I3" s="15" t="s">
        <v>22</v>
      </c>
      <c r="J3" s="15" t="s">
        <v>9</v>
      </c>
      <c r="K3" t="s">
        <v>10</v>
      </c>
    </row>
    <row r="4" spans="1:11" ht="12.75">
      <c r="A4" s="18">
        <v>40087</v>
      </c>
      <c r="J4" s="15">
        <v>1491.11</v>
      </c>
      <c r="K4" t="s">
        <v>11</v>
      </c>
    </row>
    <row r="5" spans="1:10" ht="12.75">
      <c r="A5" s="18">
        <v>40118</v>
      </c>
      <c r="B5" s="15">
        <f>Grp2Frenchwood!B5+Grp3Central!B5+Grp4Fulwood!B5+Grp5Penwortham!B5+Grp9Longridge!B5+Grp11Rainbow!B5</f>
        <v>2335.65</v>
      </c>
      <c r="C5" s="23"/>
      <c r="D5" s="15">
        <f aca="true" t="shared" si="0" ref="D5:D16">B5+C5</f>
        <v>2335.65</v>
      </c>
      <c r="E5" s="15">
        <f>Suma!E5</f>
        <v>2389.79</v>
      </c>
      <c r="F5" s="15">
        <f>(Grp2Frenchwood!I5+Grp3Central!I5+Grp4Fulwood!I5+Grp5Penwortham!I5+Grp9Longridge!I5+Grp11Rainbow!I5)*0.04</f>
        <v>95.5916</v>
      </c>
      <c r="G5" s="23">
        <v>0.5</v>
      </c>
      <c r="H5" s="23">
        <f>Greenlight!I5</f>
        <v>0</v>
      </c>
      <c r="I5" s="15">
        <f>SUM(E5:H5)</f>
        <v>2485.8816</v>
      </c>
      <c r="J5" s="15">
        <f>J4+D5-I5</f>
        <v>1340.8784</v>
      </c>
    </row>
    <row r="6" spans="1:10" ht="12.75">
      <c r="A6" s="18">
        <v>40148</v>
      </c>
      <c r="B6" s="15">
        <f>Grp2Frenchwood!B6+Grp3Central!B6+Grp4Fulwood!B6+Grp5Penwortham!B6+Grp9Longridge!B6+Grp11Rainbow!B6</f>
        <v>678.65</v>
      </c>
      <c r="C6" s="23"/>
      <c r="D6" s="15">
        <f t="shared" si="0"/>
        <v>678.65</v>
      </c>
      <c r="E6" s="15">
        <f>Suma!E6</f>
        <v>650.44</v>
      </c>
      <c r="F6" s="15">
        <f>(Grp2Frenchwood!I6+Grp3Central!I6+Grp4Fulwood!I6+Grp5Penwortham!I6+Grp9Longridge!I6+Grp11Rainbow!I6)*0.04</f>
        <v>26.0176</v>
      </c>
      <c r="G6" s="23">
        <v>0.5</v>
      </c>
      <c r="H6" s="23">
        <f>Greenlight!I6</f>
        <v>0</v>
      </c>
      <c r="I6" s="15">
        <f aca="true" t="shared" si="1" ref="I6:I16">SUM(E6:H6)</f>
        <v>676.9576000000001</v>
      </c>
      <c r="J6" s="15">
        <f aca="true" t="shared" si="2" ref="J6:J16">J5+D6-I6</f>
        <v>1342.5708</v>
      </c>
    </row>
    <row r="7" spans="1:10" ht="12.75">
      <c r="A7" s="18">
        <v>40179</v>
      </c>
      <c r="B7" s="15">
        <f>Grp2Frenchwood!B7+Grp3Central!B7+Grp4Fulwood!B7+Grp5Penwortham!B7+Grp9Longridge!B7+Grp11Rainbow!B7</f>
        <v>2100.29</v>
      </c>
      <c r="C7" s="23"/>
      <c r="D7" s="15">
        <f t="shared" si="0"/>
        <v>2100.29</v>
      </c>
      <c r="E7" s="15">
        <f>Suma!E7</f>
        <v>1954.74</v>
      </c>
      <c r="F7" s="15">
        <f>(Grp2Frenchwood!I7+Grp3Central!I7+Grp4Fulwood!I7+Grp5Penwortham!I7+Grp9Longridge!I7+Grp11Rainbow!I7)*0.04</f>
        <v>78.1896</v>
      </c>
      <c r="G7" s="23">
        <v>5</v>
      </c>
      <c r="H7" s="23">
        <f>Greenlight!I7</f>
        <v>0</v>
      </c>
      <c r="I7" s="15">
        <f t="shared" si="1"/>
        <v>2037.9296</v>
      </c>
      <c r="J7" s="15">
        <f t="shared" si="2"/>
        <v>1404.9312</v>
      </c>
    </row>
    <row r="8" spans="1:10" ht="12.75">
      <c r="A8" s="18">
        <v>40210</v>
      </c>
      <c r="B8" s="15">
        <f>Grp2Frenchwood!B8+Grp3Central!B8+Grp4Fulwood!B8+Grp5Penwortham!B8+Grp9Longridge!B8+Grp11Rainbow!B8</f>
        <v>1305.75</v>
      </c>
      <c r="C8" s="23"/>
      <c r="D8" s="15">
        <f t="shared" si="0"/>
        <v>1305.75</v>
      </c>
      <c r="E8" s="15">
        <f>Suma!E8</f>
        <v>1247.75</v>
      </c>
      <c r="F8" s="15">
        <f>(Grp2Frenchwood!I8+Grp3Central!I8+Grp4Fulwood!I8+Grp5Penwortham!I8+Grp9Longridge!I8+Grp11Rainbow!I8)*0.04</f>
        <v>49.87480000000001</v>
      </c>
      <c r="G8" s="23">
        <v>0.5</v>
      </c>
      <c r="H8" s="23">
        <f>Greenlight!I8</f>
        <v>50</v>
      </c>
      <c r="I8" s="15">
        <f t="shared" si="1"/>
        <v>1348.1248</v>
      </c>
      <c r="J8" s="15">
        <f t="shared" si="2"/>
        <v>1362.5564</v>
      </c>
    </row>
    <row r="9" spans="1:10" ht="12.75">
      <c r="A9" s="18">
        <v>40238</v>
      </c>
      <c r="B9" s="15">
        <f>Grp2Frenchwood!B9+Grp3Central!B9+Grp4Fulwood!B9+Grp5Penwortham!B9+Grp9Longridge!B9+Grp11Rainbow!B9</f>
        <v>1868.7099999999998</v>
      </c>
      <c r="C9" s="23"/>
      <c r="D9" s="15">
        <f t="shared" si="0"/>
        <v>1868.7099999999998</v>
      </c>
      <c r="E9" s="15">
        <f>Suma!E9</f>
        <v>1705.62</v>
      </c>
      <c r="F9" s="15">
        <f>(Grp2Frenchwood!I9+Grp3Central!I9+Grp4Fulwood!I9+Grp5Penwortham!I9+Grp9Longridge!I9+Grp11Rainbow!I9)*0.05</f>
        <v>85.281</v>
      </c>
      <c r="G9" s="23">
        <v>0.5</v>
      </c>
      <c r="H9" s="23">
        <f>Greenlight!I9</f>
        <v>0</v>
      </c>
      <c r="I9" s="15">
        <f t="shared" si="1"/>
        <v>1791.4009999999998</v>
      </c>
      <c r="J9" s="15">
        <f t="shared" si="2"/>
        <v>1439.8653999999997</v>
      </c>
    </row>
    <row r="10" spans="1:10" ht="12.75">
      <c r="A10" s="18">
        <v>40269</v>
      </c>
      <c r="B10" s="15">
        <f>Grp2Frenchwood!B10+Grp3Central!B10+Grp4Fulwood!B10+Grp5Penwortham!B10+Grp9Longridge!B10+Grp11Rainbow!B10</f>
        <v>1198.65</v>
      </c>
      <c r="C10" s="23"/>
      <c r="D10" s="15">
        <f t="shared" si="0"/>
        <v>1198.65</v>
      </c>
      <c r="E10" s="15">
        <f>Suma!E10</f>
        <v>1227.83</v>
      </c>
      <c r="F10" s="15">
        <f>(Grp2Frenchwood!I10+Grp3Central!I10+Grp4Fulwood!I10+Grp5Penwortham!I10+Grp9Longridge!I10+Grp11Rainbow!I10)*0.05</f>
        <v>61.3915</v>
      </c>
      <c r="G10" s="23">
        <v>0.5</v>
      </c>
      <c r="H10" s="23">
        <f>Greenlight!I10</f>
        <v>0</v>
      </c>
      <c r="I10" s="15">
        <f t="shared" si="1"/>
        <v>1289.7214999999999</v>
      </c>
      <c r="J10" s="15">
        <f t="shared" si="2"/>
        <v>1348.7939</v>
      </c>
    </row>
    <row r="11" spans="1:10" ht="12.75">
      <c r="A11" s="18">
        <v>40299</v>
      </c>
      <c r="B11" s="15">
        <f>Grp2Frenchwood!B11+Grp3Central!B11+Grp4Fulwood!B11+Grp5Penwortham!B11+Grp9Longridge!B11+Grp11Rainbow!B11</f>
        <v>1519.65</v>
      </c>
      <c r="C11" s="23"/>
      <c r="D11" s="15">
        <f t="shared" si="0"/>
        <v>1519.65</v>
      </c>
      <c r="E11" s="15">
        <f>Suma!E11</f>
        <v>1412.99</v>
      </c>
      <c r="F11" s="15">
        <f>(Grp2Frenchwood!I11+Grp3Central!I11+Grp4Fulwood!I11+Grp5Penwortham!I11+Grp9Longridge!I11+Grp11Rainbow!I11)*0.05</f>
        <v>70.64950000000002</v>
      </c>
      <c r="G11" s="23">
        <v>2</v>
      </c>
      <c r="H11" s="23">
        <f>Greenlight!I11</f>
        <v>0</v>
      </c>
      <c r="I11" s="15">
        <f t="shared" si="1"/>
        <v>1485.6395</v>
      </c>
      <c r="J11" s="15">
        <f t="shared" si="2"/>
        <v>1382.8044000000002</v>
      </c>
    </row>
    <row r="12" spans="1:10" ht="12.75">
      <c r="A12" s="18">
        <v>40330</v>
      </c>
      <c r="B12" s="15">
        <f>Grp2Frenchwood!B12+Grp3Central!B12+Grp4Fulwood!B12+Grp5Penwortham!B12+Grp9Longridge!B12+Grp11Rainbow!B12</f>
        <v>803.12</v>
      </c>
      <c r="C12" s="23"/>
      <c r="D12" s="15">
        <f t="shared" si="0"/>
        <v>803.12</v>
      </c>
      <c r="E12" s="15">
        <f>Suma!E12</f>
        <v>822.61</v>
      </c>
      <c r="F12" s="15">
        <f>(Grp2Frenchwood!I12+Grp3Central!I12+Grp4Fulwood!I12+Grp5Penwortham!I12+Grp9Longridge!I12+Grp11Rainbow!I12)*0.05</f>
        <v>41.130500000000005</v>
      </c>
      <c r="G12" s="23">
        <v>0.5</v>
      </c>
      <c r="H12" s="23">
        <f>Greenlight!I12</f>
        <v>0</v>
      </c>
      <c r="I12" s="15">
        <f t="shared" si="1"/>
        <v>864.2405</v>
      </c>
      <c r="J12" s="15">
        <f t="shared" si="2"/>
        <v>1321.6839000000004</v>
      </c>
    </row>
    <row r="13" spans="1:10" ht="12.75">
      <c r="A13" s="18">
        <v>40360</v>
      </c>
      <c r="B13" s="15">
        <f>Grp2Frenchwood!B13+Grp3Central!B13+Grp4Fulwood!B13+Grp5Penwortham!B13+Grp9Longridge!B13+Grp11Rainbow!B13</f>
        <v>3110.39</v>
      </c>
      <c r="C13" s="23"/>
      <c r="D13" s="15">
        <f t="shared" si="0"/>
        <v>3110.39</v>
      </c>
      <c r="E13" s="15">
        <f>Suma!E13</f>
        <v>2999.36</v>
      </c>
      <c r="F13" s="15">
        <f>(Grp2Frenchwood!I13+Grp3Central!I13+Grp4Fulwood!I13+Grp5Penwortham!I13+Grp9Longridge!I13+Grp11Rainbow!I13)*0.05</f>
        <v>149.96800000000002</v>
      </c>
      <c r="G13" s="23">
        <v>1</v>
      </c>
      <c r="H13" s="23">
        <f>Greenlight!I13</f>
        <v>0</v>
      </c>
      <c r="I13" s="15">
        <f t="shared" si="1"/>
        <v>3150.328</v>
      </c>
      <c r="J13" s="15">
        <f t="shared" si="2"/>
        <v>1281.7459000000003</v>
      </c>
    </row>
    <row r="14" spans="1:10" ht="12.75">
      <c r="A14" s="18">
        <v>40391</v>
      </c>
      <c r="B14" s="15">
        <f>Grp2Frenchwood!B14+Grp3Central!B14+Grp4Fulwood!B14+Grp5Penwortham!B14+Grp9Longridge!B14+Grp11Rainbow!B14</f>
        <v>0</v>
      </c>
      <c r="C14" s="23"/>
      <c r="D14" s="15">
        <f t="shared" si="0"/>
        <v>0</v>
      </c>
      <c r="E14" s="15">
        <f>Suma!E14</f>
        <v>0</v>
      </c>
      <c r="F14" s="15">
        <f>(Grp2Frenchwood!I14+Grp3Central!I14+Grp4Fulwood!I14+Grp5Penwortham!I14+Grp9Longridge!I14+Grp11Rainbow!I14)*0.05</f>
        <v>0</v>
      </c>
      <c r="G14" s="23"/>
      <c r="H14" s="23">
        <f>Greenlight!I14</f>
        <v>0</v>
      </c>
      <c r="I14" s="15">
        <f t="shared" si="1"/>
        <v>0</v>
      </c>
      <c r="J14" s="15">
        <f t="shared" si="2"/>
        <v>1281.7459000000003</v>
      </c>
    </row>
    <row r="15" spans="1:10" ht="12.75">
      <c r="A15" s="18">
        <v>40422</v>
      </c>
      <c r="B15" s="15">
        <f>Grp2Frenchwood!B15+Grp3Central!B15+Grp4Fulwood!B15+Grp5Penwortham!B15+Grp9Longridge!B15+Grp11Rainbow!B15</f>
        <v>1953.1399999999999</v>
      </c>
      <c r="C15" s="23"/>
      <c r="D15" s="15">
        <f t="shared" si="0"/>
        <v>1953.1399999999999</v>
      </c>
      <c r="E15" s="15">
        <f>Suma!E15</f>
        <v>2037.97</v>
      </c>
      <c r="F15" s="15">
        <f>(Grp2Frenchwood!I15+Grp3Central!I15+Grp4Fulwood!I15+Grp5Penwortham!I15+Grp9Longridge!I15+Grp11Rainbow!I15)*0.05</f>
        <v>101.89850000000001</v>
      </c>
      <c r="G15" s="23">
        <v>10</v>
      </c>
      <c r="H15" s="23">
        <f>Greenlight!I15</f>
        <v>0</v>
      </c>
      <c r="I15" s="15">
        <f t="shared" si="1"/>
        <v>2149.8685</v>
      </c>
      <c r="J15" s="15">
        <f t="shared" si="2"/>
        <v>1085.0174000000002</v>
      </c>
    </row>
    <row r="16" spans="1:10" ht="12.75">
      <c r="A16" s="18">
        <v>40452</v>
      </c>
      <c r="B16" s="15">
        <f>Grp2Frenchwood!B16+Grp3Central!B16+Grp4Fulwood!B16+Grp5Penwortham!B16+Grp9Longridge!B16+Grp11Rainbow!B16</f>
        <v>1048.1</v>
      </c>
      <c r="C16" s="23"/>
      <c r="D16" s="15">
        <f t="shared" si="0"/>
        <v>1048.1</v>
      </c>
      <c r="E16" s="15">
        <f>Suma!E16</f>
        <v>436.18999999999994</v>
      </c>
      <c r="F16" s="15">
        <f>(Grp2Frenchwood!I16+Grp3Central!I16+Grp4Fulwood!I16+Grp5Penwortham!I16+Grp9Longridge!I16+Grp11Rainbow!I16)*0.05</f>
        <v>47.1025</v>
      </c>
      <c r="G16" s="23">
        <v>2.5</v>
      </c>
      <c r="H16" s="23">
        <f>Greenlight!I16</f>
        <v>0</v>
      </c>
      <c r="I16" s="15">
        <f t="shared" si="1"/>
        <v>485.79249999999996</v>
      </c>
      <c r="J16" s="15">
        <f t="shared" si="2"/>
        <v>1647.3249</v>
      </c>
    </row>
    <row r="17" spans="1:9" ht="12.75">
      <c r="A17" t="s">
        <v>40</v>
      </c>
      <c r="B17" s="15">
        <f>SUM(B5:B16)</f>
        <v>17922.1</v>
      </c>
      <c r="C17" s="15">
        <f aca="true" t="shared" si="3" ref="C17:I17">SUM(C5:C16)</f>
        <v>0</v>
      </c>
      <c r="D17" s="15">
        <f t="shared" si="3"/>
        <v>17922.1</v>
      </c>
      <c r="E17" s="15">
        <f t="shared" si="3"/>
        <v>16885.29</v>
      </c>
      <c r="F17" s="15">
        <f t="shared" si="3"/>
        <v>807.0951</v>
      </c>
      <c r="G17" s="15">
        <f t="shared" si="3"/>
        <v>23.5</v>
      </c>
      <c r="H17" s="15">
        <f t="shared" si="3"/>
        <v>50</v>
      </c>
      <c r="I17" s="15">
        <f t="shared" si="3"/>
        <v>17765.885099999996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3.140625" style="0" customWidth="1"/>
    <col min="3" max="3" width="19.00390625" style="0" customWidth="1"/>
    <col min="4" max="4" width="10.421875" style="0" customWidth="1"/>
    <col min="5" max="5" width="11.28125" style="0" customWidth="1"/>
    <col min="6" max="6" width="13.7109375" style="0" customWidth="1"/>
    <col min="7" max="7" width="15.00390625" style="0" customWidth="1"/>
  </cols>
  <sheetData>
    <row r="1" ht="15.75">
      <c r="A1" s="10" t="s">
        <v>30</v>
      </c>
    </row>
    <row r="3" spans="1:7" ht="18">
      <c r="A3" s="20" t="s">
        <v>0</v>
      </c>
      <c r="B3" s="20" t="s">
        <v>41</v>
      </c>
      <c r="C3" s="21" t="s">
        <v>3</v>
      </c>
      <c r="D3" s="21" t="s">
        <v>43</v>
      </c>
      <c r="E3" s="21" t="s">
        <v>42</v>
      </c>
      <c r="F3" s="21" t="s">
        <v>9</v>
      </c>
      <c r="G3" s="21" t="s">
        <v>10</v>
      </c>
    </row>
    <row r="4" spans="1:7" ht="12.75">
      <c r="A4" s="18">
        <v>40087</v>
      </c>
      <c r="F4">
        <v>0</v>
      </c>
      <c r="G4" t="s">
        <v>11</v>
      </c>
    </row>
    <row r="5" spans="1:6" ht="12.75">
      <c r="A5" s="18">
        <v>40118</v>
      </c>
      <c r="B5" s="15">
        <f>Grp2Frenchwood!E5+Grp3Central!E5+Grp4Fulwood!E5+Grp5Penwortham!E5+Grp9Longridge!E5+Grp11Rainbow!E5</f>
        <v>2403.62</v>
      </c>
      <c r="C5" s="15">
        <f>Grp2Frenchwood!F5+Grp3Central!F5+Grp4Fulwood!F5+Grp5Penwortham!F5+Grp9Longridge!F5+Grp11Rainbow!F5</f>
        <v>13.83</v>
      </c>
      <c r="D5" s="25"/>
      <c r="E5" s="15">
        <f>F4+B5-C5-D5</f>
        <v>2389.79</v>
      </c>
      <c r="F5" s="15">
        <f>F4+B5-C5-D5-E5</f>
        <v>0</v>
      </c>
    </row>
    <row r="6" spans="1:6" ht="12.75">
      <c r="A6" s="18">
        <v>40148</v>
      </c>
      <c r="B6" s="15">
        <f>Grp2Frenchwood!E6+Grp3Central!E6+Grp4Fulwood!E6+Grp5Penwortham!E6+Grp9Longridge!E6+Grp11Rainbow!E6</f>
        <v>650.44</v>
      </c>
      <c r="C6" s="15">
        <f>Grp2Frenchwood!F6+Grp3Central!F6+Grp4Fulwood!F6+Grp5Penwortham!F6+Grp9Longridge!F6+Grp11Rainbow!F6</f>
        <v>0</v>
      </c>
      <c r="D6" s="25"/>
      <c r="E6" s="15">
        <f aca="true" t="shared" si="0" ref="E6:E16">F5+B6-C6-D6</f>
        <v>650.44</v>
      </c>
      <c r="F6" s="15">
        <f aca="true" t="shared" si="1" ref="F6:F16">F5+B6-C6-D6-E6</f>
        <v>0</v>
      </c>
    </row>
    <row r="7" spans="1:6" ht="12.75">
      <c r="A7" s="18">
        <v>40179</v>
      </c>
      <c r="B7" s="15">
        <f>Grp2Frenchwood!E7+Grp3Central!E7+Grp4Fulwood!E7+Grp5Penwortham!E7+Grp9Longridge!E7+Grp11Rainbow!E7</f>
        <v>1954.74</v>
      </c>
      <c r="C7" s="15">
        <f>Grp2Frenchwood!F7+Grp3Central!F7+Grp4Fulwood!F7+Grp5Penwortham!F7+Grp9Longridge!F7+Grp11Rainbow!F7</f>
        <v>0</v>
      </c>
      <c r="D7" s="25"/>
      <c r="E7" s="15">
        <f t="shared" si="0"/>
        <v>1954.74</v>
      </c>
      <c r="F7" s="15">
        <f t="shared" si="1"/>
        <v>0</v>
      </c>
    </row>
    <row r="8" spans="1:6" ht="12.75">
      <c r="A8" s="18">
        <v>40210</v>
      </c>
      <c r="B8" s="15">
        <f>Grp2Frenchwood!E8+Grp3Central!E8+Grp4Fulwood!E8+Grp5Penwortham!E8+Grp9Longridge!E8+Grp11Rainbow!E8</f>
        <v>1291.1</v>
      </c>
      <c r="C8" s="15">
        <f>Grp2Frenchwood!F8+Grp3Central!F8+Grp4Fulwood!F8+Grp5Penwortham!F8+Grp9Longridge!F8+Grp11Rainbow!F8</f>
        <v>43.349999999999994</v>
      </c>
      <c r="D8" s="25"/>
      <c r="E8" s="15">
        <f t="shared" si="0"/>
        <v>1247.75</v>
      </c>
      <c r="F8" s="15">
        <f t="shared" si="1"/>
        <v>0</v>
      </c>
    </row>
    <row r="9" spans="1:6" ht="12.75">
      <c r="A9" s="18">
        <v>40238</v>
      </c>
      <c r="B9" s="15">
        <f>Grp2Frenchwood!E9+Grp3Central!E9+Grp4Fulwood!E9+Grp5Penwortham!E9+Grp9Longridge!E9+Grp11Rainbow!E9</f>
        <v>1705.62</v>
      </c>
      <c r="C9" s="15">
        <f>Grp2Frenchwood!F9+Grp3Central!F9+Grp4Fulwood!F9+Grp5Penwortham!F9+Grp9Longridge!F9+Grp11Rainbow!F9</f>
        <v>0</v>
      </c>
      <c r="D9" s="25"/>
      <c r="E9" s="15">
        <f t="shared" si="0"/>
        <v>1705.62</v>
      </c>
      <c r="F9" s="15">
        <f t="shared" si="1"/>
        <v>0</v>
      </c>
    </row>
    <row r="10" spans="1:6" ht="12.75">
      <c r="A10" s="18">
        <v>40269</v>
      </c>
      <c r="B10" s="15">
        <f>Grp2Frenchwood!E10+Grp3Central!E10+Grp4Fulwood!E10+Grp5Penwortham!E10+Grp9Longridge!E10+Grp11Rainbow!E10</f>
        <v>1240.34</v>
      </c>
      <c r="C10" s="15">
        <f>Grp2Frenchwood!F10+Grp3Central!F10+Grp4Fulwood!F10+Grp5Penwortham!F10+Grp9Longridge!F10+Grp11Rainbow!F10</f>
        <v>12.51</v>
      </c>
      <c r="D10" s="25"/>
      <c r="E10" s="15">
        <f t="shared" si="0"/>
        <v>1227.83</v>
      </c>
      <c r="F10" s="15">
        <f t="shared" si="1"/>
        <v>0</v>
      </c>
    </row>
    <row r="11" spans="1:6" ht="12.75">
      <c r="A11" s="18">
        <v>40299</v>
      </c>
      <c r="B11" s="15">
        <f>Grp2Frenchwood!E11+Grp3Central!E11+Grp4Fulwood!E11+Grp5Penwortham!E11+Grp9Longridge!E11+Grp11Rainbow!E11</f>
        <v>1450.93</v>
      </c>
      <c r="C11" s="15">
        <f>Grp2Frenchwood!F11+Grp3Central!F11+Grp4Fulwood!F11+Grp5Penwortham!F11+Grp9Longridge!F11+Grp11Rainbow!F11</f>
        <v>37.94</v>
      </c>
      <c r="D11" s="25"/>
      <c r="E11" s="15">
        <f t="shared" si="0"/>
        <v>1412.99</v>
      </c>
      <c r="F11" s="15">
        <f t="shared" si="1"/>
        <v>0</v>
      </c>
    </row>
    <row r="12" spans="1:6" ht="12.75">
      <c r="A12" s="18">
        <v>40330</v>
      </c>
      <c r="B12" s="15">
        <f>Grp2Frenchwood!E12+Grp3Central!E12+Grp4Fulwood!E12+Grp5Penwortham!E12+Grp9Longridge!E12+Grp11Rainbow!E12</f>
        <v>822.61</v>
      </c>
      <c r="C12" s="15">
        <f>Grp2Frenchwood!F12+Grp3Central!F12+Grp4Fulwood!F12+Grp5Penwortham!F12+Grp9Longridge!F12+Grp11Rainbow!F12</f>
        <v>0</v>
      </c>
      <c r="D12" s="25"/>
      <c r="E12" s="15">
        <f t="shared" si="0"/>
        <v>822.61</v>
      </c>
      <c r="F12" s="15">
        <f t="shared" si="1"/>
        <v>0</v>
      </c>
    </row>
    <row r="13" spans="1:6" ht="12.75">
      <c r="A13" s="18">
        <v>40360</v>
      </c>
      <c r="B13" s="15">
        <f>Grp2Frenchwood!E13+Grp3Central!E13+Grp4Fulwood!E13+Grp5Penwortham!E13+Grp9Longridge!E13+Grp11Rainbow!E13</f>
        <v>3077.23</v>
      </c>
      <c r="C13" s="15">
        <f>Grp2Frenchwood!F13+Grp3Central!F13+Grp4Fulwood!F13+Grp5Penwortham!F13+Grp9Longridge!F13+Grp11Rainbow!F13</f>
        <v>77.87</v>
      </c>
      <c r="D13" s="25"/>
      <c r="E13" s="15">
        <f t="shared" si="0"/>
        <v>2999.36</v>
      </c>
      <c r="F13" s="15">
        <f t="shared" si="1"/>
        <v>0</v>
      </c>
    </row>
    <row r="14" spans="1:6" ht="12.75">
      <c r="A14" s="18">
        <v>40391</v>
      </c>
      <c r="B14" s="15">
        <f>Grp2Frenchwood!E14+Grp3Central!E14+Grp4Fulwood!E14+Grp5Penwortham!E14+Grp9Longridge!E14+Grp11Rainbow!E14</f>
        <v>0</v>
      </c>
      <c r="C14" s="15">
        <f>Grp2Frenchwood!F14+Grp3Central!F14+Grp4Fulwood!F14+Grp5Penwortham!F14+Grp9Longridge!F14+Grp11Rainbow!F14</f>
        <v>0</v>
      </c>
      <c r="D14" s="25"/>
      <c r="E14" s="15">
        <f t="shared" si="0"/>
        <v>0</v>
      </c>
      <c r="F14" s="15">
        <f t="shared" si="1"/>
        <v>0</v>
      </c>
    </row>
    <row r="15" spans="1:6" ht="12.75">
      <c r="A15" s="18">
        <v>40422</v>
      </c>
      <c r="B15" s="15">
        <f>Grp2Frenchwood!E15+Grp3Central!E15+Grp4Fulwood!E15+Grp5Penwortham!E15+Grp9Longridge!E15+Grp11Rainbow!E15</f>
        <v>2053.94</v>
      </c>
      <c r="C15" s="15">
        <f>Grp2Frenchwood!F15+Grp3Central!F15+Grp4Fulwood!F15+Grp5Penwortham!F15+Grp9Longridge!F15+Grp11Rainbow!F15</f>
        <v>15.97</v>
      </c>
      <c r="D15" s="25"/>
      <c r="E15" s="15">
        <f t="shared" si="0"/>
        <v>2037.97</v>
      </c>
      <c r="F15" s="15">
        <f t="shared" si="1"/>
        <v>0</v>
      </c>
    </row>
    <row r="16" spans="1:6" ht="12.75">
      <c r="A16" s="18">
        <v>40452</v>
      </c>
      <c r="B16" s="15">
        <f>Grp2Frenchwood!E16+Grp3Central!E16+Grp4Fulwood!E16+Grp5Penwortham!E16+Grp9Longridge!E16+Grp11Rainbow!E16</f>
        <v>1052.04</v>
      </c>
      <c r="C16" s="15">
        <f>Grp2Frenchwood!F16+Grp3Central!F16+Grp4Fulwood!F16+Grp5Penwortham!F16+Grp9Longridge!F16+Grp11Rainbow!F16</f>
        <v>109.99</v>
      </c>
      <c r="D16" s="25">
        <f>17.95+487.91</f>
        <v>505.86</v>
      </c>
      <c r="E16" s="15">
        <f t="shared" si="0"/>
        <v>436.18999999999994</v>
      </c>
      <c r="F16" s="15">
        <f t="shared" si="1"/>
        <v>0</v>
      </c>
    </row>
    <row r="17" spans="1:5" ht="18">
      <c r="A17" s="22" t="s">
        <v>12</v>
      </c>
      <c r="B17" s="15">
        <f>SUM(B5:B16)</f>
        <v>17702.61</v>
      </c>
      <c r="C17" s="15">
        <f>SUM(C5:C16)</f>
        <v>311.46</v>
      </c>
      <c r="D17" s="15">
        <f>SUM(D5:D16)</f>
        <v>505.86</v>
      </c>
      <c r="E17" s="24">
        <f>SUM(E5:E16)</f>
        <v>16885.29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C.U.T.S.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2010-07-16T09:42:50Z</cp:lastPrinted>
  <dcterms:created xsi:type="dcterms:W3CDTF">2010-01-21T15:06:02Z</dcterms:created>
  <dcterms:modified xsi:type="dcterms:W3CDTF">2010-11-15T15:41:44Z</dcterms:modified>
  <cp:category/>
  <cp:version/>
  <cp:contentType/>
  <cp:contentStatus/>
</cp:coreProperties>
</file>